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235" activeTab="0"/>
  </bookViews>
  <sheets>
    <sheet name="สัญญากพส.(23-7-57)" sheetId="1" r:id="rId1"/>
  </sheets>
  <definedNames>
    <definedName name="_xlfn.BAHTTEXT" hidden="1">#NAME?</definedName>
    <definedName name="_xlfn.IFERROR" hidden="1">#NAME?</definedName>
    <definedName name="num_table" localSheetId="0">'สัญญากพส.(23-7-57)'!$W$2:$X$107</definedName>
    <definedName name="num_table">#REF!</definedName>
    <definedName name="_xlnm.Print_Area" localSheetId="0">'สัญญากพส.(23-7-57)'!$A$1:$U$145</definedName>
    <definedName name="Z_1222AFC9_C07F_4060_931C_BE535AF5789D_.wvu.Cols" localSheetId="0" hidden="1">'สัญญากพส.(23-7-57)'!$W:$X</definedName>
    <definedName name="Z_1222AFC9_C07F_4060_931C_BE535AF5789D_.wvu.PrintArea" localSheetId="0" hidden="1">'สัญญากพส.(23-7-57)'!$A$1:$U$138</definedName>
  </definedNames>
  <calcPr fullCalcOnLoad="1"/>
</workbook>
</file>

<file path=xl/comments1.xml><?xml version="1.0" encoding="utf-8"?>
<comments xmlns="http://schemas.openxmlformats.org/spreadsheetml/2006/main">
  <authors>
    <author>Degkorat</author>
    <author>CasperX</author>
    <author>PrinceNRVL</author>
    <author>WIN 7</author>
  </authors>
  <commentList>
    <comment ref="A18" authorId="0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A22" authorId="0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O63" authorId="1">
      <text>
        <r>
          <rPr>
            <b/>
            <sz val="10"/>
            <color indexed="10"/>
            <rFont val="Tahoma"/>
            <family val="2"/>
          </rPr>
          <t>ให้ใส่อัตราดอกเบี้ย</t>
        </r>
        <r>
          <rPr>
            <sz val="10"/>
            <color indexed="10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ควรตั้งค่าตัวเลือกของ Excel ให้แสดงค่า 0 ด้วย</t>
        </r>
      </text>
    </comment>
    <comment ref="Q63" authorId="2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P69" authorId="2">
      <text>
        <r>
          <rPr>
            <b/>
            <sz val="10"/>
            <color indexed="10"/>
            <rFont val="Tahoma"/>
            <family val="2"/>
          </rPr>
          <t>ให้ใส่จำนวนปี
ห้ามใส่ " - "
ถ้าไม่มีให้เว้นไว้</t>
        </r>
      </text>
    </comment>
    <comment ref="R69" authorId="2">
      <text>
        <r>
          <rPr>
            <b/>
            <sz val="10"/>
            <color indexed="10"/>
            <rFont val="Tahoma"/>
            <family val="2"/>
          </rPr>
          <t>ให้ใส่จำนวนเดือน
ห้ามใส่ " - "
ถ้าไม่มีให้เว้นไว้</t>
        </r>
      </text>
    </comment>
    <comment ref="A70" authorId="0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R70" authorId="3">
      <text>
        <r>
          <rPr>
            <b/>
            <sz val="9"/>
            <color indexed="10"/>
            <rFont val="Tahoma"/>
            <family val="2"/>
          </rPr>
          <t>ต้องเป็น พ.ศ. ที่ตรงกับ พ.ศ.กำหนดชำระเสร็จ (ช่อง B64)</t>
        </r>
      </text>
    </comment>
    <comment ref="J71" authorId="3">
      <text>
        <r>
          <rPr>
            <b/>
            <sz val="9"/>
            <color indexed="10"/>
            <rFont val="Tahoma"/>
            <family val="2"/>
          </rPr>
          <t>ต้องระบุวันสิ้นสุดสัญญาให้ถูกต้อง และงวดสุดท้ายต้องเป็นวันที่เดียวกันเท่านั้น</t>
        </r>
      </text>
    </comment>
    <comment ref="R71" authorId="3">
      <text>
        <r>
          <rPr>
            <b/>
            <sz val="9"/>
            <color indexed="10"/>
            <rFont val="Tahoma"/>
            <family val="2"/>
          </rPr>
          <t>ต้องเป็น พ.ศ. ที่ตรงกับ ถึงปี พ.ศ. (ช่อง R62)</t>
        </r>
      </text>
    </comment>
    <comment ref="O73" authorId="3">
      <text>
        <r>
          <rPr>
            <b/>
            <sz val="9"/>
            <color indexed="10"/>
            <rFont val="Tahoma"/>
            <family val="2"/>
          </rPr>
          <t>ถ้าปลอดการชำระหนี้ต้นเงินกู้ให้ใส่ "0"</t>
        </r>
      </text>
    </comment>
    <comment ref="O115" authorId="0">
      <text>
        <r>
          <rPr>
            <b/>
            <sz val="8"/>
            <rFont val="Tahoma"/>
            <family val="2"/>
          </rPr>
          <t xml:space="preserve">ช่องนี้ไม่ต้องใส่ข้อมูล
</t>
        </r>
      </text>
    </comment>
    <comment ref="E116" authorId="0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O118" authorId="0">
      <text>
        <r>
          <rPr>
            <b/>
            <sz val="8"/>
            <rFont val="Tahoma"/>
            <family val="2"/>
          </rPr>
          <t xml:space="preserve">ช่องนี้ไม่ต้องใส่ข้อมูล
</t>
        </r>
      </text>
    </comment>
    <comment ref="E119" authorId="0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O121" authorId="0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E122" authorId="0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  <comment ref="E123" authorId="0">
      <text>
        <r>
          <rPr>
            <b/>
            <sz val="8"/>
            <rFont val="Tahoma"/>
            <family val="2"/>
          </rPr>
          <t>ช่องนี้ไม่ต้องใส่ข้อมูล</t>
        </r>
      </text>
    </comment>
  </commentList>
</comments>
</file>

<file path=xl/sharedStrings.xml><?xml version="1.0" encoding="utf-8"?>
<sst xmlns="http://schemas.openxmlformats.org/spreadsheetml/2006/main" count="230" uniqueCount="138">
  <si>
    <t>สัญญาเลขที่</t>
  </si>
  <si>
    <t>พ.ศ.</t>
  </si>
  <si>
    <t>เดือน</t>
  </si>
  <si>
    <t>วันที่</t>
  </si>
  <si>
    <t>จังหวัด</t>
  </si>
  <si>
    <t>โดย</t>
  </si>
  <si>
    <t>ตำแหน่ง</t>
  </si>
  <si>
    <t>บาท</t>
  </si>
  <si>
    <t>(ลงชื่อ)</t>
  </si>
  <si>
    <t>พยาน</t>
  </si>
  <si>
    <t>คำรับรองของเจ้าหน้าที่ส่งเสริมสหกรณ์</t>
  </si>
  <si>
    <t>เมื่อวันที่</t>
  </si>
  <si>
    <t>ลงวันที่</t>
  </si>
  <si>
    <t>กับ</t>
  </si>
  <si>
    <t>ผู้รับรอง</t>
  </si>
  <si>
    <t xml:space="preserve">อธิบดีกรมส่งเสริมสหกรณ์  </t>
  </si>
  <si>
    <t>หรือ</t>
  </si>
  <si>
    <t>จากผู้ให้กู้ยืมก่อน</t>
  </si>
  <si>
    <t>ในการดำเนินธุรกิจของสหกรณ์   ผู้กู้ยืมจะต้องปฏิบัติตามสัญญานี้   และหรือตามคำแนะนำของ</t>
  </si>
  <si>
    <t>เจ้าหน้าที่ส่งเสริมสหกรณ์หรือเจ้าหน้าที่ของผู้ให้กู้ยืม   ถ้าผู้กู้ยืมไม่ปฏิบัติตามให้ถือว่าผู้กู้ยืมผิดสัญญา   ผู้ให้กู้ยืมมี</t>
  </si>
  <si>
    <t>ผู้ให้กู้ยืม</t>
  </si>
  <si>
    <t>และในการชำระหนี้เงินกู้ยืม   ผู้ให้กู้ยืมจะต้องออกใบรับเงินให้แก่ผู้กู้ยืมไว้เป็นหลักฐานเช่นกัน</t>
  </si>
  <si>
    <t>ผู้ให้กู้ยืมได้รับชำระหนี้จากผู้กู้ยืมครบถ้วนถูกต้อง</t>
  </si>
  <si>
    <t>-2-</t>
  </si>
  <si>
    <t>- 4 -</t>
  </si>
  <si>
    <t xml:space="preserve">ข้อ 7. ในการรับเงินกู้ยืมแต่ละคราว   ผู้กู้ยืมจะต้องออกใบรับเงินให้ผู้ให้กู้ยืมไว้เป็นหลักฐาน  </t>
  </si>
  <si>
    <t>ข้อ 1. ผู้ให้กู้ยืมตกลงให้ผู้กู้ยืมกู้  และผู้กู้ยืมตกลงกู้ยืมเงินกองทุนพัฒนาสหกรณ์  ซึ่งจัดตั้งขึ้นใน</t>
  </si>
  <si>
    <t>ข้อ 2. ผู้กู้ยืมสัญญาว่าจะใช้เงินที่กู้ยืมเพื่อ</t>
  </si>
  <si>
    <r>
      <t xml:space="preserve">ข้อ 8. </t>
    </r>
    <r>
      <rPr>
        <sz val="15.5"/>
        <rFont val="AngsanaUPC"/>
        <family val="1"/>
      </rPr>
      <t>ผู้กู้ยืมตกลงยินยอมจ่ายดอกเบี้ยให้ผู้ให้กู้ยืมในอัตราร้อยละ</t>
    </r>
  </si>
  <si>
    <t>ต่อปี ตามยอดเงินกู้ยืมทุกขั้นตอนที่เป็นหนี้ การคิดดอกเบี้ยให้เริ่มคิดตั้งแต่วันถัดจากวันที่ผู้กู้ยืมได้รับเงินกู้  จนถึงวันที่</t>
  </si>
  <si>
    <t xml:space="preserve">ได้รับมอบอำนาจให้ทำสัญญาแทนตามคำสั่งกรมส่งเสริมสหกรณ์ ที่  </t>
  </si>
  <si>
    <r>
      <t xml:space="preserve">ข้อ 9. </t>
    </r>
    <r>
      <rPr>
        <sz val="15.9"/>
        <rFont val="AngsanaUPC"/>
        <family val="1"/>
      </rPr>
      <t>ผู้กู้ยืมสัญญาว่าจะชำระหนี้เงินกู้ยืมตามสัญญานี้ให้เสร็จสิ้นภายใน</t>
    </r>
  </si>
  <si>
    <t>เมษายน</t>
  </si>
  <si>
    <t>มกราคม</t>
  </si>
  <si>
    <t>กุมภาพันธ์</t>
  </si>
  <si>
    <t>มีนาคม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</si>
  <si>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</si>
  <si>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</si>
  <si>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</si>
  <si>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</si>
  <si>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</si>
  <si>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</si>
  <si>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</si>
  <si>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</si>
  <si>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ตำบล</t>
  </si>
  <si>
    <t>หมู่ที่</t>
  </si>
  <si>
    <t>ระหว่าง กรมส่งเสริมสหกรณ์ สำนักงานตั้งอยู่</t>
  </si>
  <si>
    <t>ข้อ 6. ผู้กู้ยืมจะต้องปฏิบัติตามระเบียบกรมส่งเสริมสหกรณ์  ว่าด้วยการบริหารเงินกองทุนพัฒนาสหกรณ์</t>
  </si>
  <si>
    <t xml:space="preserve">อธิบดีกรมส่งเสริมสหกรณ์    นายทะเบียนสหกรณ์    อธิบดีกรมตรวจบัญชีสหกรณ์   ผู้ตรวจราชการสหกรณ์ </t>
  </si>
  <si>
    <t>และผู้ตรวจการสหกรณ์   หรือเจ้าหน้าที่ผู้รับมอบหมาย   ซึ่งได้กำหนดให้ใช้บังคับอยู่แล้ว  ในวันทำสัญญานี้</t>
  </si>
  <si>
    <t>เข้าตรวจสอบกิจการ   รวมทั้งเอกสารและบัญชีต่าง ๆ  ของผู้กู้ยืมได้   ในการนี้ผู้กู้ยืมต้องอำนวยความสะดวก</t>
  </si>
  <si>
    <t xml:space="preserve">  จำกัด   สำนักงานตั้งอยู่เลขที่</t>
  </si>
  <si>
    <t>ในระหว่างสัญญานี้   ณ  วันสิ้นงวดบัญชีของแต่ละปี   ผู้กู้ยืมต้องจัดสรรเงินกำไรสุทธิตั้งเป็นทุนสำรอง</t>
  </si>
  <si>
    <t>กำไรสุทธิประจำปีตามปกติที่ระบุไว้ในพระราชบัญญัติสหกรณ์   พ.ศ.  2542   มาตรา   60   โดยผู้กู้ยืมต้องปฏิบัติ</t>
  </si>
  <si>
    <t>ที่ผู้กู้ยืมขอเบิกเสมอไป</t>
  </si>
  <si>
    <t>ข้อ 11. ผู้ให้กู้ยืมสงวนสิทธิที่จะเรียกให้ผู้กู้ยืมชำระหนี้เงินกู้ยืมพร้อมดอกเบี้ยทั้งหมด   หรือ บางส่วน</t>
  </si>
  <si>
    <t>ให้ชำระหนี้ล่วงหน้าไม่น้อยกว่า  1   (หนึ่ง)   เดือน   แต่ในกรณีที่ผู้กู้ยืมผิดสัญญาข้อใดข้อหนึ่ง ผู้ให้กู้ยืมมีสิทธิ</t>
  </si>
  <si>
    <t>เพื่อประกันความเสียหายของผู้ให้กู้ยืม</t>
  </si>
  <si>
    <t>ผู้กู้ยืมสัญญาว่าจะใช้สิทธิเรียกร้องต่อบุคคลที่สามในทุกกรณีที่ผู้กู้ยืมพึงมีสิทธินั้น  ๆ   ตามกฎหมาย</t>
  </si>
  <si>
    <t>เพิ่มเติมอีกในอัตราไม่น้อยกว่าร้อยละ 1 (หนึ่ง)  ต่อปี จากยอดเงินกู้ยืมทุกขั้นตอนที่เป็นหนี้เพิ่มเติมจากการจัดสรร</t>
  </si>
  <si>
    <t xml:space="preserve">นับตั้งแต่วันทำสัญญาโดยชำระหนี้เงินกู้ยืมตั้งแต่ ปี พ.ศ. </t>
  </si>
  <si>
    <t>ยังมิได้ถึงกำหนดเวลาชำระหนี้   ตามข้อ 9.</t>
  </si>
  <si>
    <t>นอกเหนือจากการคิดดอกเบี้ย ตามข้อ 8.   อีกด้วย</t>
  </si>
  <si>
    <t>บอกเลิกสัญญาและเรียกให้ผู้กู้ยืมชำระหนี้เงินกู้ตามสัญญา ข้อ 11.     ผู้กู้ยืมต้องเสียค่าปรับ   สำหรับต้นเงินค้างชำระ</t>
  </si>
  <si>
    <t>เมื่อใดก็ได้   แม้หนี้ยังไม่ถึงกำหนดเวลา ตามข้อ 9.   ก็ตาม  ทั้งนี้โดยผู้ให้กู้ยืมต้องบอกกล่าวเป็นหนังสือไปยังผู้กู้ยืม</t>
  </si>
  <si>
    <t>ไม่เกินวงเงินกู้ยืมที่ได้ระบุจำนวนเงินไว้ใน ข้อ 1.   แต่ทั้งนี้ไม่เป็นการผูกมัดให้ผู้ให้กู้ยืมจำต้องจ่ายเงินตามจำนวน</t>
  </si>
  <si>
    <t>ข้อ 3. การใช้เงินกู้ยืมนอกเหนือความมุ่งหมายที่ระบุไว้ใน ข้อ 2.  ต้องได้รับอนุญาตเป็นหนังสือ</t>
  </si>
  <si>
    <t>ข้อ 13. ถ้าผู้กู้ยืมไม่ชำระคืนเงินที่กู้ยืมเมื่อถึงกำหนด ตามข้อ 9.    หรือ ไม่ชำระหนี้คืนเงินเมื่อผู้ให้กู้ยืม</t>
  </si>
  <si>
    <r>
      <t xml:space="preserve">จำกัด      </t>
    </r>
    <r>
      <rPr>
        <b/>
        <sz val="16"/>
        <rFont val="AngsanaUPC"/>
        <family val="1"/>
      </rPr>
      <t>ผู้กู้ยืม</t>
    </r>
  </si>
  <si>
    <t>ข้าพเจ้า</t>
  </si>
  <si>
    <t>สิ้นเดือน</t>
  </si>
  <si>
    <t>ทำงาน</t>
  </si>
  <si>
    <t>อาทิตย์</t>
  </si>
  <si>
    <t>จันทร์</t>
  </si>
  <si>
    <t>อังคาร</t>
  </si>
  <si>
    <t>พุธ</t>
  </si>
  <si>
    <t>พฤหัสบดี</t>
  </si>
  <si>
    <t>เสาร์</t>
  </si>
  <si>
    <t>ห้ามลบเด็ดขาด pw:fag12345</t>
  </si>
  <si>
    <t>ซึ่งต่อไปในสัญญานี้ เรียกว่า "ผู้ให้กู้ยืม"  ฝ่ายหนึ่ง กับ</t>
  </si>
  <si>
    <t>วันกู้ยืม ==&gt;</t>
  </si>
  <si>
    <t>วันสิ้นสุดสัญญา ==&gt;</t>
  </si>
  <si>
    <t>ถึงปี   พ.ศ.</t>
  </si>
  <si>
    <t>พร้อมดอกเบี้ย</t>
  </si>
  <si>
    <t>ชำระต้นเงินจำนวน</t>
  </si>
  <si>
    <t xml:space="preserve"> - วันที่</t>
  </si>
  <si>
    <t>พร้อมดอกเบี้ย ดังนี้</t>
  </si>
  <si>
    <t>é</t>
  </si>
  <si>
    <t xml:space="preserve">ความในวรรคสอง  มิให้ใช้บังคับเกี่ยวกับการให้กู้ยืมเงินกองทุนพัฒนาสหกรณ์เพื่อลงทุนในอสังหาริมทรัพย์ </t>
  </si>
  <si>
    <t>สัญญากู้ยืมเงินกองทุนพัฒนาสหกรณ์</t>
  </si>
  <si>
    <t xml:space="preserve">เลขที่ </t>
  </si>
  <si>
    <t>ถนน</t>
  </si>
  <si>
    <t>แขวง</t>
  </si>
  <si>
    <t>เขต</t>
  </si>
  <si>
    <t>กรุงเทพมหานคร</t>
  </si>
  <si>
    <t xml:space="preserve">  จำกัด  ตามข้อบังคับ </t>
  </si>
  <si>
    <t>กรมส่งเสริมสหกรณ์ ตามพระราชบัญญัติสหกรณ์ พ.ศ. 2542 จากผู้ให้กู้ยืม จำนวน</t>
  </si>
  <si>
    <t>หากปรากฎว่าหลักประกันดังกล่าวในวรรคก่อนลดน้อยถอยลงไม่ว่าด้วยเหตุใดๆ ผู้กู้ยืมตกลงจะนำ</t>
  </si>
  <si>
    <t>หลักประกันใหม่หรือหาหลักประกันมาเพิ่มเติมให้เต็มจำนวนดังเดิม</t>
  </si>
  <si>
    <t>หลักประกันที่ผู้กู้ยืมนำมามอบไว้ตามสองวรรคก่อน ผู้ให้กู้ยืมจะคืนให้เมื่อผู้กู้ยืมพ้นจากการผูกพัน</t>
  </si>
  <si>
    <t>ทั้งปวงตามสัญญานี้แล้ว</t>
  </si>
  <si>
    <t>หรือแหล่งเงินกู้อื่น เว้นแต่จะได้รับอนุญาตเป็นหนังสือจากผู้ให้กู้ยืมก่อน</t>
  </si>
  <si>
    <t xml:space="preserve">แก่เจ้าหน้าที่ดังกล่าวทุกประการ ตลอดจนการจัดให้คณะกรรมการและผู้จัดการหรือผู้ที่ทำหน้าที่ผู้จัดการ ชุดใหม่ </t>
  </si>
  <si>
    <t>ต่อไปในภายหน้า</t>
  </si>
  <si>
    <t xml:space="preserve">สิทธิบอกเลิกสัญญาได้ทันที   และผู้กู้ยืมยินยอมให้ผู้ให้กู้ยืมใช้สิทธิ ตามข้อ 13.   ได้อีกด้วย  </t>
  </si>
  <si>
    <t xml:space="preserve"> -3-</t>
  </si>
  <si>
    <t xml:space="preserve">ดำเนินคดี   และในการบังคับชำระหนี้เงินกู้ยืมตามสัญญานี้จนเต็มจำนวนทุกประการ            </t>
  </si>
  <si>
    <t xml:space="preserve"> -5-</t>
  </si>
  <si>
    <t>ขอรับรองว่า   กรรมการที่ลงชื่อในสัญญานี้   เป็นกรรมการที่มีตำแหน่งหน้าที่โดยถูกต้อง   และมีอำนาจ</t>
  </si>
  <si>
    <t xml:space="preserve">ลงชื่อแทนสหกรณ์ตามข้อบังคับ   </t>
  </si>
  <si>
    <t>และได้ลงลายมือชื่อต่อหน้าข้าพเจ้า</t>
  </si>
  <si>
    <t>หมายเหตุ   การพิมพ์สัญญาให้จัดพิมพ์ในรูปแบบหน้า-หลังต่อกระดาษ 1 แผ่น เพื่อความรัดกุม สมบูรณ์ของสัญญา</t>
  </si>
  <si>
    <t>สัญญาฉบับนี้ทำขึ้น  ณ</t>
  </si>
  <si>
    <t xml:space="preserve">ข้อ 4. ในขณะทำสัญญานี้ผู้กู้ยืมได้นำหลักประกันเป็น </t>
  </si>
  <si>
    <t>มามอบไว้แก่ผู้ให้กู้ยืมเพื่อเป็นหลักประกันการปฏิบัติตามสัญญานี้</t>
  </si>
  <si>
    <t>ข้อ 5. ในระหว่างที่ผู้กู้ยืมยังเป็นหนี้เงินกู้ยืมตามสัญญานี้  ผู้กู้ยืมจะต้องไม่กู้ยืมเงินจากผู้อื่น</t>
  </si>
  <si>
    <t>โดยผู้กู้ยืมจะส่งใช้เป็นงวดๆ ให้แล้วเสร็จภายในวันที่</t>
  </si>
  <si>
    <t>ข้อ 14. ในกรณีที่ผู้กู้ยืมตกเป็นผู้ผิดนัดชำระหนี้หรือผิดสัญญา   ผู้กู้ยืมยินยอมชดใช้ค่าเสียหาย</t>
  </si>
  <si>
    <t>สัญญานี้ทำขึ้นเป็นสองฉบับ  มีข้อความถูกต้องตรงกัน  คู่สัญญาได้อ่านและเข้าใจข้อความ</t>
  </si>
  <si>
    <t>โดยละเอียดตลอดแล้ว   จึงลงลายมือชื่อไว้เป็นสำคัญต่อหน้าพยาน และคู่สัญญาต่างยึดถือไว้ฝ่ายละหนึ่งฉบับ</t>
  </si>
  <si>
    <t xml:space="preserve">ซึ่งต่อไปในสัญญานี้เรียกว่า   "ผู้กู้ยืม"   อีกฝ่ายหนึ่ง  ทั้งสองฝ่ายได้ตกลงกันมีข้อความดังต่อไปนี้ </t>
  </si>
  <si>
    <t>รวมทั้งที่จะออกใช้บังคับต่อไปในภายหน้า   ทั้งยินยอมให้เจ้าหน้าที่ดังกล่าว   หรือผู้ที่ได้รับมอบหมาย</t>
  </si>
  <si>
    <t>เข้าค้ำประกันเพิ่มตามที่ผู้ให้กู้ยืมกำหนด</t>
  </si>
  <si>
    <t>ให้เป็นไปตามหนังสือที่ผู้ให้กู้ยืมได้กำหนดให้ใช้บังคับอยู่แล้วในวันทำสัญญานี้   รวมทั้งที่จะออกใช้บังคับ</t>
  </si>
  <si>
    <t>เรียกให้ผู้กู้ยืมชำระหนี้เงินกู้ยืมพร้อมดอกเบี้ยทั้งหมดหรือบางส่วนได้ทันทีโดยมิต้องบอกกล่าวล่วงหน้า    แม้หนี้นั้น</t>
  </si>
  <si>
    <t>ข้อ 12. ในกรณีที่ผู้กู้ยืมนำเงินกู้ยืมตามสัญญานี้ไปให้สมาชิกกู้ยืมต่อ   ผู้กู้ยืมต้องควบคุมดูแลการใช้เงิน</t>
  </si>
  <si>
    <t>ของสมาชิกที่กู้ยืมเงินจากผู้กู้ยืม ให้ถูกต้องตามวัตถุประสงค์   และปฏิบัติตามสัญญากู้ยืมเงินของสมาชิกโดยเคร่งครัด</t>
  </si>
  <si>
    <t xml:space="preserve">เนื่องจากการผิดนัดชำระหนี้หรือผิดสัญญาให้แก่ผู้ให้กู้ยืม   (ถ้ามี)   รวมทั้งค่าใช้จ่ายในการเตือน   เรียกร้อง   ทวงถาม   </t>
  </si>
  <si>
    <t>กรุงเกษม</t>
  </si>
  <si>
    <t>วัดสามพระยา</t>
  </si>
  <si>
    <t>พระนคร</t>
  </si>
  <si>
    <t>(กพส.) พ.ศ. 2557  ประกาศ คำสั่งและคำแนะนำของกระทรวงเกษตรและสหกรณ์  คณะกรรมการบริหาร กพส.</t>
  </si>
  <si>
    <t>/ข้อ 4.....</t>
  </si>
  <si>
    <t>/ข้อ 7.....</t>
  </si>
  <si>
    <t>ข้อ 10. ผู้ให้กู้ยืม   ยอมให้ผู้กู้ยืมเบิกเงินที่กู้ยืมได้เป็นคราว ๆ   ตามจำนวนที่ต้องการ   โดยรวมต้นเงิน</t>
  </si>
  <si>
    <t>/ข้อ 12.....</t>
  </si>
  <si>
    <t>ในอัตราร้อยละ  3  (สาม)  ต่อปี  นับแต่วันที่ผิดนัดชำระหนี้เงินกู้ยืมจนกว่าจะชำระคืนแก่ผู้ให้กู้ยืมเสร็จสิ้นครบถ้วน</t>
  </si>
  <si>
    <r>
      <rPr>
        <sz val="12"/>
        <rFont val="AngsanaUPC"/>
        <family val="1"/>
      </rPr>
      <t>(สัญญารายงวด)</t>
    </r>
    <r>
      <rPr>
        <b/>
        <sz val="12"/>
        <rFont val="AngsanaUPC"/>
        <family val="1"/>
      </rPr>
      <t xml:space="preserve">    กพส.สญ 3/67</t>
    </r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</si>
</sst>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[$-409]dddd\,\ mmmm\ dd\,\ yyyy"/>
    <numFmt numFmtId="205" formatCode="[$-409]h:mm:ss\ AM/PM"/>
    <numFmt numFmtId="206" formatCode="[$-41E]d\ mmmm\ yyyy"/>
    <numFmt numFmtId="207" formatCode="#,##0_ ;\-#,##0\ "/>
    <numFmt numFmtId="208" formatCode="#0.00"/>
    <numFmt numFmtId="209" formatCode="\-;#,##0.00"/>
    <numFmt numFmtId="210" formatCode="##"/>
    <numFmt numFmtId="211" formatCode="####"/>
    <numFmt numFmtId="212" formatCode="&quot;(&quot;@&quot;)&quot;"/>
    <numFmt numFmtId="213" formatCode="#,##0.000000"/>
    <numFmt numFmtId="214" formatCode="d/mm/yy"/>
    <numFmt numFmtId="215" formatCode="#,###.##"/>
    <numFmt numFmtId="216" formatCode="#,##0.0"/>
  </numFmts>
  <fonts count="59">
    <font>
      <sz val="14"/>
      <name val="Cordia New"/>
      <family val="0"/>
    </font>
    <font>
      <sz val="11"/>
      <color indexed="8"/>
      <name val="Tahoma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28"/>
      <name val="AngsanaUPC"/>
      <family val="1"/>
    </font>
    <font>
      <sz val="15.5"/>
      <name val="AngsanaUPC"/>
      <family val="1"/>
    </font>
    <font>
      <sz val="15.9"/>
      <name val="AngsanaUPC"/>
      <family val="1"/>
    </font>
    <font>
      <b/>
      <sz val="16"/>
      <color indexed="10"/>
      <name val="AngsanaUPC"/>
      <family val="1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6"/>
      <name val="Times New Roman"/>
      <family val="1"/>
    </font>
    <font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0"/>
      <color indexed="8"/>
      <name val="Tahoma"/>
      <family val="2"/>
    </font>
    <font>
      <sz val="15.8"/>
      <name val="AngsanaUPC"/>
      <family val="1"/>
    </font>
    <font>
      <sz val="15.7"/>
      <name val="AngsanaUPC"/>
      <family val="1"/>
    </font>
    <font>
      <b/>
      <sz val="9"/>
      <color indexed="10"/>
      <name val="Tahoma"/>
      <family val="2"/>
    </font>
    <font>
      <sz val="10"/>
      <name val="AngsanaUPC"/>
      <family val="1"/>
    </font>
    <font>
      <sz val="16"/>
      <name val="Wingding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UPC"/>
      <family val="1"/>
    </font>
    <font>
      <sz val="16"/>
      <color indexed="10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  <font>
      <sz val="16"/>
      <color rgb="FFFF0000"/>
      <name val="Wingdings"/>
      <family val="0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>
        <color indexed="63"/>
      </right>
      <top style="hair"/>
      <bottom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thin"/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/>
      <right/>
      <top style="hair"/>
      <bottom style="hair"/>
    </border>
    <border>
      <left style="medium">
        <color rgb="FFFF000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/>
      <protection/>
    </xf>
    <xf numFmtId="43" fontId="3" fillId="0" borderId="0" xfId="33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shrinkToFi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shrinkToFit="1"/>
      <protection/>
    </xf>
    <xf numFmtId="0" fontId="11" fillId="0" borderId="10" xfId="0" applyFont="1" applyBorder="1" applyAlignment="1" applyProtection="1">
      <alignment horizontal="center"/>
      <protection locked="0"/>
    </xf>
    <xf numFmtId="41" fontId="1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210" fontId="3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  <xf numFmtId="14" fontId="3" fillId="0" borderId="0" xfId="0" applyNumberFormat="1" applyFont="1" applyBorder="1" applyAlignment="1">
      <alignment horizontal="left"/>
    </xf>
    <xf numFmtId="213" fontId="3" fillId="0" borderId="0" xfId="0" applyNumberFormat="1" applyFont="1" applyBorder="1" applyAlignment="1" applyProtection="1">
      <alignment horizontal="left"/>
      <protection/>
    </xf>
    <xf numFmtId="214" fontId="3" fillId="0" borderId="0" xfId="0" applyNumberFormat="1" applyFont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 horizontal="left"/>
      <protection/>
    </xf>
    <xf numFmtId="1" fontId="56" fillId="0" borderId="0" xfId="0" applyNumberFormat="1" applyFont="1" applyBorder="1" applyAlignment="1" applyProtection="1">
      <alignment horizontal="left"/>
      <protection/>
    </xf>
    <xf numFmtId="2" fontId="56" fillId="0" borderId="0" xfId="0" applyNumberFormat="1" applyFont="1" applyBorder="1" applyAlignment="1" applyProtection="1">
      <alignment horizontal="left"/>
      <protection/>
    </xf>
    <xf numFmtId="21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>
      <alignment horizontal="left"/>
    </xf>
    <xf numFmtId="4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4" fontId="3" fillId="0" borderId="16" xfId="0" applyNumberFormat="1" applyFont="1" applyBorder="1" applyAlignment="1">
      <alignment horizontal="left"/>
    </xf>
    <xf numFmtId="1" fontId="3" fillId="0" borderId="0" xfId="0" applyNumberFormat="1" applyFont="1" applyBorder="1" applyAlignment="1" applyProtection="1">
      <alignment/>
      <protection/>
    </xf>
    <xf numFmtId="203" fontId="3" fillId="0" borderId="0" xfId="33" applyNumberFormat="1" applyFont="1" applyBorder="1" applyAlignment="1" applyProtection="1">
      <alignment shrinkToFit="1"/>
      <protection/>
    </xf>
    <xf numFmtId="0" fontId="13" fillId="0" borderId="0" xfId="0" applyFont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shrinkToFit="1"/>
      <protection/>
    </xf>
    <xf numFmtId="0" fontId="3" fillId="0" borderId="0" xfId="0" applyFont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33" borderId="25" xfId="0" applyFont="1" applyFill="1" applyBorder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27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left"/>
      <protection/>
    </xf>
    <xf numFmtId="211" fontId="3" fillId="0" borderId="2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 shrinkToFit="1"/>
      <protection/>
    </xf>
    <xf numFmtId="0" fontId="5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203" fontId="11" fillId="0" borderId="10" xfId="33" applyNumberFormat="1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shrinkToFit="1"/>
      <protection locked="0"/>
    </xf>
    <xf numFmtId="0" fontId="3" fillId="0" borderId="21" xfId="0" applyFont="1" applyBorder="1" applyAlignment="1" applyProtection="1">
      <alignment horizontal="left" shrinkToFit="1"/>
      <protection locked="0"/>
    </xf>
    <xf numFmtId="4" fontId="11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shrinkToFit="1"/>
      <protection/>
    </xf>
    <xf numFmtId="0" fontId="16" fillId="0" borderId="0" xfId="0" applyFont="1" applyAlignment="1" applyProtection="1">
      <alignment horizontal="center"/>
      <protection/>
    </xf>
    <xf numFmtId="1" fontId="11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shrinkToFit="1"/>
      <protection/>
    </xf>
    <xf numFmtId="0" fontId="16" fillId="0" borderId="0" xfId="0" applyFont="1" applyBorder="1" applyAlignment="1" applyProtection="1">
      <alignment horizontal="center"/>
      <protection/>
    </xf>
    <xf numFmtId="4" fontId="11" fillId="0" borderId="10" xfId="0" applyNumberFormat="1" applyFont="1" applyBorder="1" applyAlignment="1" applyProtection="1">
      <alignment horizontal="center" shrinkToFit="1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4" fontId="11" fillId="0" borderId="21" xfId="0" applyNumberFormat="1" applyFont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shrinkToFit="1"/>
      <protection/>
    </xf>
    <xf numFmtId="0" fontId="2" fillId="0" borderId="12" xfId="0" applyFont="1" applyBorder="1" applyAlignment="1" applyProtection="1">
      <alignment horizontal="center"/>
      <protection/>
    </xf>
    <xf numFmtId="212" fontId="3" fillId="0" borderId="12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right" shrinkToFit="1"/>
      <protection/>
    </xf>
    <xf numFmtId="0" fontId="2" fillId="0" borderId="0" xfId="0" applyFont="1" applyAlignment="1" applyProtection="1">
      <alignment horizontal="left"/>
      <protection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77"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ont>
        <b/>
        <i val="0"/>
        <color auto="1"/>
      </font>
      <fill>
        <patternFill>
          <bgColor rgb="FFFF0000"/>
        </patternFill>
      </fill>
    </dxf>
    <dxf>
      <font>
        <strike/>
      </font>
    </dxf>
    <dxf>
      <fill>
        <patternFill>
          <bgColor rgb="FFFFFF00"/>
        </patternFill>
      </fill>
    </dxf>
    <dxf>
      <font>
        <strike/>
      </font>
    </dxf>
    <dxf>
      <font>
        <color theme="0"/>
      </font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 tint="-0.04997999966144562"/>
      </font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FF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ont>
        <b/>
        <i val="0"/>
        <color theme="0" tint="-0.04997999966144562"/>
      </font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  <color theme="0" tint="-0.04997999966144562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strike/>
      </font>
      <border/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4"/>
  <sheetViews>
    <sheetView tabSelected="1" view="pageBreakPreview" zoomScale="120" zoomScaleSheetLayoutView="120" zoomScalePageLayoutView="0" workbookViewId="0" topLeftCell="A1">
      <selection activeCell="AI6" sqref="AI6"/>
    </sheetView>
  </sheetViews>
  <sheetFormatPr defaultColWidth="9.140625" defaultRowHeight="30" customHeight="1"/>
  <cols>
    <col min="1" max="1" width="4.7109375" style="1" customWidth="1"/>
    <col min="2" max="2" width="3.28125" style="1" customWidth="1"/>
    <col min="3" max="3" width="2.7109375" style="1" customWidth="1"/>
    <col min="4" max="4" width="4.28125" style="1" customWidth="1"/>
    <col min="5" max="5" width="5.28125" style="1" customWidth="1"/>
    <col min="6" max="6" width="6.421875" style="1" customWidth="1"/>
    <col min="7" max="7" width="4.8515625" style="1" customWidth="1"/>
    <col min="8" max="8" width="6.00390625" style="1" customWidth="1"/>
    <col min="9" max="9" width="5.57421875" style="1" customWidth="1"/>
    <col min="10" max="10" width="4.140625" style="1" customWidth="1"/>
    <col min="11" max="11" width="3.57421875" style="1" customWidth="1"/>
    <col min="12" max="12" width="6.8515625" style="1" customWidth="1"/>
    <col min="13" max="13" width="2.8515625" style="1" customWidth="1"/>
    <col min="14" max="14" width="6.140625" style="1" customWidth="1"/>
    <col min="15" max="15" width="4.28125" style="1" customWidth="1"/>
    <col min="16" max="16" width="5.28125" style="1" customWidth="1"/>
    <col min="17" max="17" width="5.57421875" style="1" customWidth="1"/>
    <col min="18" max="18" width="4.7109375" style="1" customWidth="1"/>
    <col min="19" max="19" width="6.421875" style="1" customWidth="1"/>
    <col min="20" max="20" width="10.421875" style="1" customWidth="1"/>
    <col min="21" max="21" width="3.7109375" style="1" customWidth="1"/>
    <col min="22" max="22" width="9.421875" style="1" hidden="1" customWidth="1"/>
    <col min="23" max="23" width="9.140625" style="1" hidden="1" customWidth="1"/>
    <col min="24" max="24" width="14.7109375" style="1" hidden="1" customWidth="1"/>
    <col min="25" max="25" width="13.57421875" style="1" hidden="1" customWidth="1"/>
    <col min="26" max="26" width="18.7109375" style="1" hidden="1" customWidth="1"/>
    <col min="27" max="27" width="8.140625" style="1" hidden="1" customWidth="1"/>
    <col min="28" max="28" width="6.28125" style="1" hidden="1" customWidth="1"/>
    <col min="29" max="29" width="5.421875" style="1" hidden="1" customWidth="1"/>
    <col min="30" max="30" width="8.7109375" style="1" hidden="1" customWidth="1"/>
    <col min="31" max="31" width="6.140625" style="1" hidden="1" customWidth="1"/>
    <col min="32" max="32" width="9.8515625" style="1" hidden="1" customWidth="1"/>
    <col min="33" max="33" width="1.7109375" style="1" hidden="1" customWidth="1"/>
    <col min="34" max="34" width="4.8515625" style="1" customWidth="1"/>
    <col min="35" max="74" width="9.140625" style="1" customWidth="1"/>
    <col min="75" max="16384" width="9.140625" style="1" customWidth="1"/>
  </cols>
  <sheetData>
    <row r="1" spans="1:33" ht="19.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R1" s="38"/>
      <c r="S1" s="60" t="s">
        <v>137</v>
      </c>
      <c r="T1" s="38"/>
      <c r="U1" s="7"/>
      <c r="W1" s="67" t="s">
        <v>78</v>
      </c>
      <c r="X1" s="68"/>
      <c r="Y1" s="68"/>
      <c r="Z1" s="68"/>
      <c r="AA1" s="68"/>
      <c r="AB1" s="68"/>
      <c r="AC1" s="68"/>
      <c r="AD1" s="68"/>
      <c r="AE1" s="68"/>
      <c r="AF1" s="68"/>
      <c r="AG1" s="69"/>
    </row>
    <row r="2" spans="1:33" ht="39" customHeight="1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W2" s="41">
        <v>1</v>
      </c>
      <c r="X2" s="42" t="str">
        <f aca="true" t="shared" si="0" ref="X2:X65">SUBSTITUTE(_xlfn.BAHTTEXT(W2),"บาทถ้วน","")</f>
        <v>หนึ่ง</v>
      </c>
      <c r="Y2" s="3">
        <f aca="true" t="shared" si="1" ref="Y2:Y27">+Y3-1</f>
        <v>2537</v>
      </c>
      <c r="Z2" s="3" t="s">
        <v>33</v>
      </c>
      <c r="AA2" s="3"/>
      <c r="AB2" s="3"/>
      <c r="AC2" s="22"/>
      <c r="AD2" s="22"/>
      <c r="AE2" s="22"/>
      <c r="AF2" s="22"/>
      <c r="AG2" s="23"/>
    </row>
    <row r="3" spans="1:33" ht="28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32"/>
      <c r="N3" s="32"/>
      <c r="O3" s="71" t="s">
        <v>0</v>
      </c>
      <c r="P3" s="71"/>
      <c r="Q3" s="71"/>
      <c r="R3" s="72"/>
      <c r="S3" s="72"/>
      <c r="T3" s="72"/>
      <c r="U3" s="36"/>
      <c r="W3" s="24">
        <f aca="true" t="shared" si="2" ref="W3:W34">W2+1</f>
        <v>2</v>
      </c>
      <c r="X3" s="13" t="str">
        <f t="shared" si="0"/>
        <v>สอง</v>
      </c>
      <c r="Y3" s="3">
        <f t="shared" si="1"/>
        <v>2538</v>
      </c>
      <c r="Z3" s="3" t="s">
        <v>34</v>
      </c>
      <c r="AA3" s="3"/>
      <c r="AB3" s="43">
        <v>1</v>
      </c>
      <c r="AC3" s="3"/>
      <c r="AD3" s="3"/>
      <c r="AE3" s="3"/>
      <c r="AF3" s="3"/>
      <c r="AG3" s="25"/>
    </row>
    <row r="4" spans="1:33" ht="30" customHeight="1">
      <c r="A4" s="7"/>
      <c r="B4" s="7"/>
      <c r="C4" s="7"/>
      <c r="D4" s="7"/>
      <c r="E4" s="7"/>
      <c r="F4" s="7"/>
      <c r="G4" s="7"/>
      <c r="H4" s="73" t="s">
        <v>3</v>
      </c>
      <c r="I4" s="73"/>
      <c r="J4" s="74"/>
      <c r="K4" s="74"/>
      <c r="L4" s="6" t="s">
        <v>2</v>
      </c>
      <c r="M4" s="75"/>
      <c r="N4" s="75"/>
      <c r="O4" s="75"/>
      <c r="P4" s="75"/>
      <c r="Q4" s="75"/>
      <c r="R4" s="5" t="s">
        <v>1</v>
      </c>
      <c r="S4" s="76"/>
      <c r="T4" s="76"/>
      <c r="U4" s="11"/>
      <c r="W4" s="24">
        <f t="shared" si="2"/>
        <v>3</v>
      </c>
      <c r="X4" s="13" t="str">
        <f t="shared" si="0"/>
        <v>สาม</v>
      </c>
      <c r="Y4" s="3">
        <f t="shared" si="1"/>
        <v>2539</v>
      </c>
      <c r="Z4" s="3" t="s">
        <v>35</v>
      </c>
      <c r="AB4" s="43">
        <f>DATE(MAX(1900,S4-543),AC4,MAX(1,J4))</f>
        <v>1</v>
      </c>
      <c r="AC4" s="3">
        <f>IF(LEN(M4)=0,1,VLOOKUP(M4,$Z$15:$AA$26,2))</f>
        <v>1</v>
      </c>
      <c r="AD4" s="3"/>
      <c r="AE4" s="3"/>
      <c r="AF4" s="3"/>
      <c r="AG4" s="25"/>
    </row>
    <row r="5" spans="1:33" ht="30" customHeight="1">
      <c r="A5" s="7"/>
      <c r="B5" s="7"/>
      <c r="C5" s="7"/>
      <c r="D5" s="77" t="s">
        <v>112</v>
      </c>
      <c r="E5" s="77"/>
      <c r="F5" s="77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11"/>
      <c r="W5" s="24">
        <f t="shared" si="2"/>
        <v>4</v>
      </c>
      <c r="X5" s="13" t="str">
        <f t="shared" si="0"/>
        <v>สี่</v>
      </c>
      <c r="Y5" s="3">
        <f t="shared" si="1"/>
        <v>2540</v>
      </c>
      <c r="Z5" s="3" t="s">
        <v>32</v>
      </c>
      <c r="AC5" s="3"/>
      <c r="AD5" s="3"/>
      <c r="AE5" s="3"/>
      <c r="AF5" s="3"/>
      <c r="AG5" s="25"/>
    </row>
    <row r="6" spans="1:33" ht="30" customHeight="1">
      <c r="A6" s="79" t="s">
        <v>92</v>
      </c>
      <c r="B6" s="79"/>
      <c r="C6" s="78"/>
      <c r="D6" s="78"/>
      <c r="E6" s="78"/>
      <c r="F6" s="78"/>
      <c r="G6" s="78"/>
      <c r="H6" s="80" t="str">
        <f>IF(A6="แขวง","เขต","อำเภอ")</f>
        <v>เขต</v>
      </c>
      <c r="I6" s="80"/>
      <c r="J6" s="81"/>
      <c r="K6" s="81"/>
      <c r="L6" s="81"/>
      <c r="M6" s="81"/>
      <c r="N6" s="81"/>
      <c r="O6" s="81"/>
      <c r="P6" s="80" t="s">
        <v>4</v>
      </c>
      <c r="Q6" s="80"/>
      <c r="R6" s="81"/>
      <c r="S6" s="81"/>
      <c r="T6" s="81"/>
      <c r="U6" s="11"/>
      <c r="W6" s="24">
        <f t="shared" si="2"/>
        <v>5</v>
      </c>
      <c r="X6" s="13" t="str">
        <f t="shared" si="0"/>
        <v>ห้า</v>
      </c>
      <c r="Y6" s="3">
        <f t="shared" si="1"/>
        <v>2541</v>
      </c>
      <c r="Z6" s="3" t="s">
        <v>36</v>
      </c>
      <c r="AB6" s="3"/>
      <c r="AC6" s="3"/>
      <c r="AD6" s="3"/>
      <c r="AE6" s="3"/>
      <c r="AF6" s="3"/>
      <c r="AG6" s="25"/>
    </row>
    <row r="7" spans="1:33" ht="30" customHeight="1">
      <c r="A7" s="82" t="s">
        <v>11</v>
      </c>
      <c r="B7" s="82"/>
      <c r="C7" s="82"/>
      <c r="D7" s="34">
        <f>J4</f>
        <v>0</v>
      </c>
      <c r="E7" s="5" t="s">
        <v>2</v>
      </c>
      <c r="F7" s="75">
        <f>T(M4)</f>
      </c>
      <c r="G7" s="75"/>
      <c r="H7" s="75"/>
      <c r="I7" s="5" t="s">
        <v>1</v>
      </c>
      <c r="J7" s="83">
        <f>S4</f>
        <v>0</v>
      </c>
      <c r="K7" s="83"/>
      <c r="L7" s="84" t="s">
        <v>46</v>
      </c>
      <c r="M7" s="84"/>
      <c r="N7" s="84"/>
      <c r="O7" s="84"/>
      <c r="P7" s="84"/>
      <c r="Q7" s="84"/>
      <c r="R7" s="84"/>
      <c r="S7" s="84"/>
      <c r="T7" s="84"/>
      <c r="U7" s="8"/>
      <c r="W7" s="24">
        <f t="shared" si="2"/>
        <v>6</v>
      </c>
      <c r="X7" s="13" t="str">
        <f t="shared" si="0"/>
        <v>หก</v>
      </c>
      <c r="Y7" s="3">
        <f t="shared" si="1"/>
        <v>2542</v>
      </c>
      <c r="Z7" s="3" t="s">
        <v>37</v>
      </c>
      <c r="AA7" s="3"/>
      <c r="AB7" s="3"/>
      <c r="AC7" s="3"/>
      <c r="AD7" s="3"/>
      <c r="AE7" s="3"/>
      <c r="AF7" s="3"/>
      <c r="AG7" s="25"/>
    </row>
    <row r="8" spans="1:33" ht="30" customHeight="1">
      <c r="A8" s="8" t="s">
        <v>90</v>
      </c>
      <c r="B8" s="8"/>
      <c r="C8" s="74">
        <v>12</v>
      </c>
      <c r="D8" s="74"/>
      <c r="E8" s="8" t="s">
        <v>91</v>
      </c>
      <c r="F8" s="76" t="s">
        <v>128</v>
      </c>
      <c r="G8" s="76"/>
      <c r="H8" s="8" t="s">
        <v>92</v>
      </c>
      <c r="I8" s="74" t="s">
        <v>129</v>
      </c>
      <c r="J8" s="74"/>
      <c r="K8" s="74"/>
      <c r="L8" s="74"/>
      <c r="M8" s="74"/>
      <c r="N8" s="6" t="s">
        <v>93</v>
      </c>
      <c r="O8" s="74" t="s">
        <v>130</v>
      </c>
      <c r="P8" s="74"/>
      <c r="Q8" s="74"/>
      <c r="R8" s="85" t="s">
        <v>94</v>
      </c>
      <c r="S8" s="85"/>
      <c r="T8" s="85"/>
      <c r="U8" s="11"/>
      <c r="W8" s="24">
        <f t="shared" si="2"/>
        <v>7</v>
      </c>
      <c r="X8" s="13" t="str">
        <f t="shared" si="0"/>
        <v>เจ็ด</v>
      </c>
      <c r="Y8" s="3">
        <f t="shared" si="1"/>
        <v>2543</v>
      </c>
      <c r="Z8" s="3" t="s">
        <v>38</v>
      </c>
      <c r="AA8" s="3"/>
      <c r="AB8" s="3"/>
      <c r="AC8" s="3"/>
      <c r="AD8" s="3"/>
      <c r="AE8" s="3"/>
      <c r="AF8" s="3"/>
      <c r="AG8" s="25"/>
    </row>
    <row r="9" spans="1:33" ht="30" customHeight="1">
      <c r="A9" s="62" t="s">
        <v>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 t="s">
        <v>15</v>
      </c>
      <c r="R9" s="85"/>
      <c r="S9" s="85"/>
      <c r="T9" s="85"/>
      <c r="U9" s="11"/>
      <c r="W9" s="24">
        <f t="shared" si="2"/>
        <v>8</v>
      </c>
      <c r="X9" s="13" t="str">
        <f t="shared" si="0"/>
        <v>แปด</v>
      </c>
      <c r="Y9" s="3">
        <f t="shared" si="1"/>
        <v>2544</v>
      </c>
      <c r="Z9" s="3" t="s">
        <v>39</v>
      </c>
      <c r="AA9" s="3"/>
      <c r="AB9" s="3"/>
      <c r="AC9" s="3"/>
      <c r="AD9" s="3"/>
      <c r="AE9" s="3"/>
      <c r="AF9" s="3"/>
      <c r="AG9" s="25"/>
    </row>
    <row r="10" spans="1:33" ht="30" customHeight="1">
      <c r="A10" s="7" t="s">
        <v>16</v>
      </c>
      <c r="B10" s="81"/>
      <c r="C10" s="81"/>
      <c r="D10" s="81"/>
      <c r="E10" s="81"/>
      <c r="F10" s="81"/>
      <c r="G10" s="81"/>
      <c r="H10" s="81"/>
      <c r="I10" s="81"/>
      <c r="J10" s="81"/>
      <c r="K10" s="77" t="s">
        <v>6</v>
      </c>
      <c r="L10" s="77"/>
      <c r="M10" s="78"/>
      <c r="N10" s="78"/>
      <c r="O10" s="78"/>
      <c r="P10" s="78"/>
      <c r="Q10" s="78"/>
      <c r="R10" s="78"/>
      <c r="S10" s="78"/>
      <c r="T10" s="78"/>
      <c r="U10" s="8"/>
      <c r="W10" s="24">
        <f t="shared" si="2"/>
        <v>9</v>
      </c>
      <c r="X10" s="13" t="str">
        <f t="shared" si="0"/>
        <v>เก้า</v>
      </c>
      <c r="Y10" s="3">
        <f t="shared" si="1"/>
        <v>2545</v>
      </c>
      <c r="Z10" s="3" t="s">
        <v>40</v>
      </c>
      <c r="AA10" s="3"/>
      <c r="AB10" s="3"/>
      <c r="AC10" s="3"/>
      <c r="AD10" s="3"/>
      <c r="AE10" s="3"/>
      <c r="AF10" s="3"/>
      <c r="AG10" s="25"/>
    </row>
    <row r="11" spans="1:33" ht="30" customHeight="1">
      <c r="A11" s="88" t="s">
        <v>30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1"/>
      <c r="N11" s="81"/>
      <c r="O11" s="81"/>
      <c r="P11" s="81"/>
      <c r="Q11" s="81"/>
      <c r="R11" s="81"/>
      <c r="S11" s="6" t="s">
        <v>12</v>
      </c>
      <c r="T11" s="4"/>
      <c r="U11" s="8"/>
      <c r="W11" s="24">
        <f t="shared" si="2"/>
        <v>10</v>
      </c>
      <c r="X11" s="13" t="str">
        <f t="shared" si="0"/>
        <v>สิบ</v>
      </c>
      <c r="Y11" s="3">
        <f t="shared" si="1"/>
        <v>2546</v>
      </c>
      <c r="Z11" s="3" t="s">
        <v>41</v>
      </c>
      <c r="AA11" s="3"/>
      <c r="AB11" s="3"/>
      <c r="AC11" s="3"/>
      <c r="AD11" s="3"/>
      <c r="AE11" s="3"/>
      <c r="AF11" s="3"/>
      <c r="AG11" s="25"/>
    </row>
    <row r="12" spans="1:33" ht="30" customHeight="1">
      <c r="A12" s="7" t="s">
        <v>2</v>
      </c>
      <c r="B12" s="75"/>
      <c r="C12" s="75"/>
      <c r="D12" s="75"/>
      <c r="E12" s="75"/>
      <c r="F12" s="6" t="s">
        <v>1</v>
      </c>
      <c r="G12" s="74"/>
      <c r="H12" s="74"/>
      <c r="I12" s="7" t="s">
        <v>79</v>
      </c>
      <c r="J12" s="7"/>
      <c r="K12" s="7"/>
      <c r="L12" s="7"/>
      <c r="M12" s="7"/>
      <c r="N12" s="7"/>
      <c r="O12" s="7"/>
      <c r="P12" s="7"/>
      <c r="Q12" s="7"/>
      <c r="R12" s="74"/>
      <c r="S12" s="74"/>
      <c r="T12" s="74"/>
      <c r="U12" s="8"/>
      <c r="W12" s="24">
        <f t="shared" si="2"/>
        <v>11</v>
      </c>
      <c r="X12" s="13" t="str">
        <f t="shared" si="0"/>
        <v>สิบเอ็ด</v>
      </c>
      <c r="Y12" s="3">
        <f t="shared" si="1"/>
        <v>2547</v>
      </c>
      <c r="Z12" s="3" t="s">
        <v>42</v>
      </c>
      <c r="AA12" s="3"/>
      <c r="AB12" s="3"/>
      <c r="AC12" s="3"/>
      <c r="AD12" s="3"/>
      <c r="AE12" s="3"/>
      <c r="AF12" s="3"/>
      <c r="AG12" s="25"/>
    </row>
    <row r="13" spans="1:33" ht="30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9" t="s">
        <v>51</v>
      </c>
      <c r="O13" s="89"/>
      <c r="P13" s="89"/>
      <c r="Q13" s="89"/>
      <c r="R13" s="89"/>
      <c r="S13" s="90"/>
      <c r="T13" s="90"/>
      <c r="U13" s="8"/>
      <c r="W13" s="24">
        <f t="shared" si="2"/>
        <v>12</v>
      </c>
      <c r="X13" s="13" t="str">
        <f t="shared" si="0"/>
        <v>สิบสอง</v>
      </c>
      <c r="Y13" s="3">
        <f t="shared" si="1"/>
        <v>2548</v>
      </c>
      <c r="Z13" s="3" t="s">
        <v>43</v>
      </c>
      <c r="AA13" s="3"/>
      <c r="AB13" s="3"/>
      <c r="AC13" s="3"/>
      <c r="AD13" s="3"/>
      <c r="AE13" s="3"/>
      <c r="AF13" s="3"/>
      <c r="AG13" s="25"/>
    </row>
    <row r="14" spans="1:33" ht="30" customHeight="1">
      <c r="A14" s="7" t="s">
        <v>45</v>
      </c>
      <c r="B14" s="91"/>
      <c r="C14" s="91"/>
      <c r="D14" s="92" t="s">
        <v>44</v>
      </c>
      <c r="E14" s="92"/>
      <c r="F14" s="91"/>
      <c r="G14" s="91"/>
      <c r="H14" s="91"/>
      <c r="I14" s="91"/>
      <c r="J14" s="91"/>
      <c r="K14" s="91"/>
      <c r="L14" s="91"/>
      <c r="M14" s="93" t="str">
        <f>IF(D14="แขวง","เขต","อำเภอ")</f>
        <v>อำเภอ</v>
      </c>
      <c r="N14" s="93"/>
      <c r="O14" s="78"/>
      <c r="P14" s="78"/>
      <c r="Q14" s="78"/>
      <c r="R14" s="78"/>
      <c r="S14" s="78"/>
      <c r="T14" s="78"/>
      <c r="U14" s="8"/>
      <c r="W14" s="24">
        <f t="shared" si="2"/>
        <v>13</v>
      </c>
      <c r="X14" s="13" t="str">
        <f t="shared" si="0"/>
        <v>สิบสาม</v>
      </c>
      <c r="Y14" s="3">
        <f t="shared" si="1"/>
        <v>2549</v>
      </c>
      <c r="Z14" s="3"/>
      <c r="AA14" s="3"/>
      <c r="AB14" s="3"/>
      <c r="AC14" s="3"/>
      <c r="AD14" s="3"/>
      <c r="AE14" s="3"/>
      <c r="AF14" s="3"/>
      <c r="AG14" s="25"/>
    </row>
    <row r="15" spans="1:33" ht="30" customHeight="1">
      <c r="A15" s="82" t="s">
        <v>4</v>
      </c>
      <c r="B15" s="82"/>
      <c r="C15" s="81"/>
      <c r="D15" s="78"/>
      <c r="E15" s="78"/>
      <c r="F15" s="78"/>
      <c r="G15" s="78"/>
      <c r="H15" s="6" t="s">
        <v>5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94" t="s">
        <v>6</v>
      </c>
      <c r="T15" s="94"/>
      <c r="U15" s="8"/>
      <c r="W15" s="24">
        <f t="shared" si="2"/>
        <v>14</v>
      </c>
      <c r="X15" s="13" t="str">
        <f t="shared" si="0"/>
        <v>สิบสี่</v>
      </c>
      <c r="Y15" s="3">
        <f t="shared" si="1"/>
        <v>2550</v>
      </c>
      <c r="Z15" s="16" t="s">
        <v>38</v>
      </c>
      <c r="AA15" s="16">
        <v>7</v>
      </c>
      <c r="AB15" s="3"/>
      <c r="AC15" s="3"/>
      <c r="AD15" s="3"/>
      <c r="AE15" s="3"/>
      <c r="AF15" s="3"/>
      <c r="AG15" s="25"/>
    </row>
    <row r="16" spans="1:33" ht="30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6" t="s">
        <v>13</v>
      </c>
      <c r="M16" s="81"/>
      <c r="N16" s="81"/>
      <c r="O16" s="81"/>
      <c r="P16" s="81"/>
      <c r="Q16" s="81"/>
      <c r="R16" s="81"/>
      <c r="S16" s="78"/>
      <c r="T16" s="78"/>
      <c r="U16" s="8"/>
      <c r="W16" s="24">
        <f t="shared" si="2"/>
        <v>15</v>
      </c>
      <c r="X16" s="13" t="str">
        <f t="shared" si="0"/>
        <v>สิบห้า</v>
      </c>
      <c r="Y16" s="3">
        <f t="shared" si="1"/>
        <v>2551</v>
      </c>
      <c r="Z16" s="16" t="s">
        <v>40</v>
      </c>
      <c r="AA16" s="16">
        <v>9</v>
      </c>
      <c r="AB16" s="3"/>
      <c r="AC16" s="3"/>
      <c r="AD16" s="3"/>
      <c r="AE16" s="3"/>
      <c r="AF16" s="3"/>
      <c r="AG16" s="25"/>
    </row>
    <row r="17" spans="1:33" ht="30" customHeight="1">
      <c r="A17" s="95" t="s">
        <v>6</v>
      </c>
      <c r="B17" s="9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87" t="str">
        <f>"ผู้มีอำนาจลงนามผูกพัน"&amp;IF(LEFT(R12,6)="ชุมนุม","ชุมนุม","")&amp;"สหกรณ์"</f>
        <v>ผู้มีอำนาจลงนามผูกพันสหกรณ์</v>
      </c>
      <c r="P17" s="87"/>
      <c r="Q17" s="87"/>
      <c r="R17" s="87"/>
      <c r="S17" s="87"/>
      <c r="T17" s="87"/>
      <c r="U17" s="8"/>
      <c r="W17" s="24">
        <f t="shared" si="2"/>
        <v>16</v>
      </c>
      <c r="X17" s="13" t="str">
        <f t="shared" si="0"/>
        <v>สิบหก</v>
      </c>
      <c r="Y17" s="3">
        <f t="shared" si="1"/>
        <v>2552</v>
      </c>
      <c r="Z17" s="16" t="s">
        <v>34</v>
      </c>
      <c r="AA17" s="16">
        <v>2</v>
      </c>
      <c r="AB17" s="3"/>
      <c r="AC17" s="3"/>
      <c r="AD17" s="3"/>
      <c r="AE17" s="3"/>
      <c r="AF17" s="3"/>
      <c r="AG17" s="25"/>
    </row>
    <row r="18" spans="1:33" ht="30" customHeight="1">
      <c r="A18" s="96">
        <f>IF(LEN(A13)&gt;1,T(A13),"")</f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8" t="s">
        <v>95</v>
      </c>
      <c r="O18" s="8"/>
      <c r="P18" s="8"/>
      <c r="Q18" s="8"/>
      <c r="R18" s="96">
        <f>T(R12)</f>
      </c>
      <c r="S18" s="96"/>
      <c r="T18" s="96"/>
      <c r="U18" s="8"/>
      <c r="W18" s="24">
        <f t="shared" si="2"/>
        <v>17</v>
      </c>
      <c r="X18" s="13" t="str">
        <f t="shared" si="0"/>
        <v>สิบเจ็ด</v>
      </c>
      <c r="Y18" s="3">
        <f t="shared" si="1"/>
        <v>2553</v>
      </c>
      <c r="Z18" s="16" t="s">
        <v>41</v>
      </c>
      <c r="AA18" s="16">
        <v>10</v>
      </c>
      <c r="AB18" s="3"/>
      <c r="AC18" s="3"/>
      <c r="AD18" s="3"/>
      <c r="AE18" s="3"/>
      <c r="AF18" s="3"/>
      <c r="AG18" s="25"/>
    </row>
    <row r="19" spans="1:33" ht="27.75" customHeight="1">
      <c r="A19" s="82" t="s">
        <v>120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"/>
      <c r="W19" s="24">
        <f t="shared" si="2"/>
        <v>18</v>
      </c>
      <c r="X19" s="13" t="str">
        <f t="shared" si="0"/>
        <v>สิบแปด</v>
      </c>
      <c r="Y19" s="3">
        <f t="shared" si="1"/>
        <v>2554</v>
      </c>
      <c r="Z19" s="16" t="s">
        <v>43</v>
      </c>
      <c r="AA19" s="16">
        <v>12</v>
      </c>
      <c r="AB19" s="3"/>
      <c r="AC19" s="3"/>
      <c r="AD19" s="3"/>
      <c r="AE19" s="3"/>
      <c r="AF19" s="3"/>
      <c r="AG19" s="25"/>
    </row>
    <row r="20" spans="1:33" ht="27.75" customHeight="1">
      <c r="A20" s="77"/>
      <c r="B20" s="77"/>
      <c r="C20" s="77"/>
      <c r="D20" s="82" t="s">
        <v>26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"/>
      <c r="W20" s="24">
        <f t="shared" si="2"/>
        <v>19</v>
      </c>
      <c r="X20" s="13" t="str">
        <f t="shared" si="0"/>
        <v>สิบเก้า</v>
      </c>
      <c r="Y20" s="3">
        <f t="shared" si="1"/>
        <v>2555</v>
      </c>
      <c r="Z20" s="16" t="s">
        <v>42</v>
      </c>
      <c r="AA20" s="16">
        <v>11</v>
      </c>
      <c r="AB20" s="3"/>
      <c r="AC20" s="3"/>
      <c r="AD20" s="3"/>
      <c r="AE20" s="3"/>
      <c r="AF20" s="3"/>
      <c r="AG20" s="25"/>
    </row>
    <row r="21" spans="1:33" ht="30" customHeight="1">
      <c r="A21" s="82" t="s">
        <v>96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97"/>
      <c r="P21" s="97"/>
      <c r="Q21" s="97"/>
      <c r="R21" s="97"/>
      <c r="S21" s="97"/>
      <c r="T21" s="7" t="s">
        <v>7</v>
      </c>
      <c r="U21" s="7"/>
      <c r="W21" s="24">
        <f t="shared" si="2"/>
        <v>20</v>
      </c>
      <c r="X21" s="13" t="str">
        <f t="shared" si="0"/>
        <v>ยี่สิบ</v>
      </c>
      <c r="Y21" s="3">
        <f t="shared" si="1"/>
        <v>2556</v>
      </c>
      <c r="Z21" s="16" t="s">
        <v>36</v>
      </c>
      <c r="AA21" s="16">
        <v>5</v>
      </c>
      <c r="AB21" s="3"/>
      <c r="AC21" s="3"/>
      <c r="AD21" s="3"/>
      <c r="AE21" s="3"/>
      <c r="AF21" s="3"/>
      <c r="AG21" s="25"/>
    </row>
    <row r="22" spans="1:33" ht="28.5" customHeight="1">
      <c r="A22" s="98">
        <f>IF(O21="","","(-"&amp;_xlfn.BAHTTEXT(O21)&amp;"-)")</f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8"/>
      <c r="W22" s="24">
        <f t="shared" si="2"/>
        <v>21</v>
      </c>
      <c r="X22" s="13" t="str">
        <f t="shared" si="0"/>
        <v>ยี่สิบเอ็ด</v>
      </c>
      <c r="Y22" s="3">
        <f t="shared" si="1"/>
        <v>2557</v>
      </c>
      <c r="Z22" s="16" t="s">
        <v>33</v>
      </c>
      <c r="AA22" s="16">
        <v>1</v>
      </c>
      <c r="AB22" s="3"/>
      <c r="AC22" s="3"/>
      <c r="AD22" s="3"/>
      <c r="AE22" s="3"/>
      <c r="AF22" s="3"/>
      <c r="AG22" s="25"/>
    </row>
    <row r="23" spans="1:33" ht="30" customHeight="1">
      <c r="A23" s="77"/>
      <c r="B23" s="77"/>
      <c r="C23" s="77"/>
      <c r="D23" s="85" t="s">
        <v>27</v>
      </c>
      <c r="E23" s="85"/>
      <c r="F23" s="85"/>
      <c r="G23" s="85"/>
      <c r="H23" s="85"/>
      <c r="I23" s="85"/>
      <c r="J23" s="85"/>
      <c r="K23" s="85"/>
      <c r="L23" s="99"/>
      <c r="M23" s="99"/>
      <c r="N23" s="99"/>
      <c r="O23" s="99"/>
      <c r="P23" s="99"/>
      <c r="Q23" s="99"/>
      <c r="R23" s="99"/>
      <c r="S23" s="99"/>
      <c r="T23" s="99"/>
      <c r="U23" s="8"/>
      <c r="W23" s="24">
        <f t="shared" si="2"/>
        <v>22</v>
      </c>
      <c r="X23" s="13" t="str">
        <f t="shared" si="0"/>
        <v>ยี่สิบสอง</v>
      </c>
      <c r="Y23" s="3">
        <f t="shared" si="1"/>
        <v>2558</v>
      </c>
      <c r="Z23" s="16" t="s">
        <v>37</v>
      </c>
      <c r="AA23" s="16">
        <v>6</v>
      </c>
      <c r="AB23" s="3"/>
      <c r="AC23" s="3"/>
      <c r="AD23" s="3"/>
      <c r="AE23" s="3"/>
      <c r="AF23" s="3"/>
      <c r="AG23" s="25"/>
    </row>
    <row r="24" spans="1:33" ht="27.7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8"/>
      <c r="W24" s="24">
        <f t="shared" si="2"/>
        <v>23</v>
      </c>
      <c r="X24" s="13" t="str">
        <f t="shared" si="0"/>
        <v>ยี่สิบสาม</v>
      </c>
      <c r="Y24" s="3">
        <f t="shared" si="1"/>
        <v>2559</v>
      </c>
      <c r="Z24" s="16" t="s">
        <v>35</v>
      </c>
      <c r="AA24" s="16">
        <v>3</v>
      </c>
      <c r="AB24" s="3"/>
      <c r="AC24" s="3"/>
      <c r="AD24" s="3"/>
      <c r="AE24" s="3"/>
      <c r="AF24" s="3"/>
      <c r="AG24" s="25"/>
    </row>
    <row r="25" spans="1:33" ht="27.7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8"/>
      <c r="W25" s="24">
        <f t="shared" si="2"/>
        <v>24</v>
      </c>
      <c r="X25" s="13" t="str">
        <f t="shared" si="0"/>
        <v>ยี่สิบสี่</v>
      </c>
      <c r="Y25" s="3">
        <f t="shared" si="1"/>
        <v>2560</v>
      </c>
      <c r="Z25" s="16" t="s">
        <v>32</v>
      </c>
      <c r="AA25" s="16">
        <v>4</v>
      </c>
      <c r="AB25" s="3"/>
      <c r="AC25" s="3"/>
      <c r="AD25" s="3"/>
      <c r="AE25" s="3"/>
      <c r="AF25" s="3"/>
      <c r="AG25" s="25"/>
    </row>
    <row r="26" spans="1:33" ht="30" customHeight="1">
      <c r="A26" s="39"/>
      <c r="B26" s="39"/>
      <c r="C26" s="39"/>
      <c r="D26" s="87" t="s">
        <v>66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"/>
      <c r="W26" s="24">
        <f t="shared" si="2"/>
        <v>25</v>
      </c>
      <c r="X26" s="13" t="str">
        <f t="shared" si="0"/>
        <v>ยี่สิบห้า</v>
      </c>
      <c r="Y26" s="3">
        <f t="shared" si="1"/>
        <v>2561</v>
      </c>
      <c r="Z26" s="16" t="s">
        <v>39</v>
      </c>
      <c r="AA26" s="16">
        <v>8</v>
      </c>
      <c r="AB26" s="3"/>
      <c r="AC26" s="3"/>
      <c r="AD26" s="3"/>
      <c r="AE26" s="3"/>
      <c r="AF26" s="3"/>
      <c r="AG26" s="25"/>
    </row>
    <row r="27" spans="1:33" ht="28.5" customHeight="1">
      <c r="A27" s="82" t="s">
        <v>17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"/>
      <c r="W27" s="24">
        <f t="shared" si="2"/>
        <v>26</v>
      </c>
      <c r="X27" s="13" t="str">
        <f t="shared" si="0"/>
        <v>ยี่สิบหก</v>
      </c>
      <c r="Y27" s="3">
        <f t="shared" si="1"/>
        <v>2562</v>
      </c>
      <c r="Z27" s="3"/>
      <c r="AA27" s="3"/>
      <c r="AB27" s="3"/>
      <c r="AC27" s="3"/>
      <c r="AD27" s="3"/>
      <c r="AE27" s="3"/>
      <c r="AF27" s="3"/>
      <c r="AG27" s="25"/>
    </row>
    <row r="28" spans="1:33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26" t="s">
        <v>132</v>
      </c>
      <c r="S28" s="126"/>
      <c r="T28" s="126"/>
      <c r="U28" s="8"/>
      <c r="W28" s="24">
        <f t="shared" si="2"/>
        <v>27</v>
      </c>
      <c r="X28" s="13" t="str">
        <f t="shared" si="0"/>
        <v>ยี่สิบเจ็ด</v>
      </c>
      <c r="Y28" s="3">
        <f>+Y29-1</f>
        <v>2563</v>
      </c>
      <c r="Z28" s="3">
        <v>1</v>
      </c>
      <c r="AA28" s="3" t="s">
        <v>72</v>
      </c>
      <c r="AB28" s="3"/>
      <c r="AC28" s="3"/>
      <c r="AD28" s="3"/>
      <c r="AE28" s="3"/>
      <c r="AF28" s="3"/>
      <c r="AG28" s="25"/>
    </row>
    <row r="29" spans="1:33" ht="30" customHeight="1">
      <c r="A29" s="7"/>
      <c r="B29" s="9"/>
      <c r="C29" s="9"/>
      <c r="D29" s="9"/>
      <c r="E29" s="9"/>
      <c r="F29" s="9"/>
      <c r="G29" s="9"/>
      <c r="H29" s="9"/>
      <c r="I29" s="9"/>
      <c r="J29" s="7"/>
      <c r="K29" s="10" t="s">
        <v>23</v>
      </c>
      <c r="L29" s="9"/>
      <c r="M29" s="9"/>
      <c r="N29" s="9"/>
      <c r="O29" s="9"/>
      <c r="P29" s="9"/>
      <c r="Q29" s="9"/>
      <c r="R29" s="9"/>
      <c r="S29" s="9"/>
      <c r="T29" s="9"/>
      <c r="U29" s="9"/>
      <c r="W29" s="24">
        <f t="shared" si="2"/>
        <v>28</v>
      </c>
      <c r="X29" s="13" t="str">
        <f t="shared" si="0"/>
        <v>ยี่สิบแปด</v>
      </c>
      <c r="Y29" s="16">
        <f ca="1">YEAR(NOW())-IF(MONTH(NOW())&lt;3,1,0)+541</f>
        <v>2564</v>
      </c>
      <c r="Z29" s="3">
        <v>2</v>
      </c>
      <c r="AA29" s="3" t="s">
        <v>73</v>
      </c>
      <c r="AB29" s="3"/>
      <c r="AC29" s="3"/>
      <c r="AD29" s="3"/>
      <c r="AE29" s="3"/>
      <c r="AF29" s="3"/>
      <c r="AG29" s="25"/>
    </row>
    <row r="30" spans="1:33" ht="18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7"/>
      <c r="U30" s="7"/>
      <c r="W30" s="24">
        <f t="shared" si="2"/>
        <v>29</v>
      </c>
      <c r="X30" s="13" t="str">
        <f t="shared" si="0"/>
        <v>ยี่สิบเก้า</v>
      </c>
      <c r="Y30" s="16">
        <f aca="true" t="shared" si="3" ref="Y30:Y58">Y29+1</f>
        <v>2565</v>
      </c>
      <c r="Z30" s="3">
        <v>3</v>
      </c>
      <c r="AA30" s="3" t="s">
        <v>74</v>
      </c>
      <c r="AB30" s="3"/>
      <c r="AC30" s="3"/>
      <c r="AD30" s="3"/>
      <c r="AE30" s="3"/>
      <c r="AF30" s="3"/>
      <c r="AG30" s="25"/>
    </row>
    <row r="31" spans="1:33" ht="27.75" customHeight="1">
      <c r="A31" s="77"/>
      <c r="B31" s="77"/>
      <c r="C31" s="77"/>
      <c r="D31" s="82" t="s">
        <v>113</v>
      </c>
      <c r="E31" s="82"/>
      <c r="F31" s="82"/>
      <c r="G31" s="82"/>
      <c r="H31" s="82"/>
      <c r="I31" s="82"/>
      <c r="J31" s="82"/>
      <c r="K31" s="82"/>
      <c r="L31" s="82"/>
      <c r="M31" s="82"/>
      <c r="N31" s="99"/>
      <c r="O31" s="99"/>
      <c r="P31" s="99"/>
      <c r="Q31" s="99"/>
      <c r="R31" s="99"/>
      <c r="S31" s="99"/>
      <c r="T31" s="99"/>
      <c r="U31" s="8"/>
      <c r="W31" s="24">
        <f t="shared" si="2"/>
        <v>30</v>
      </c>
      <c r="X31" s="13" t="str">
        <f t="shared" si="0"/>
        <v>สามสิบ</v>
      </c>
      <c r="Y31" s="16">
        <f t="shared" si="3"/>
        <v>2566</v>
      </c>
      <c r="Z31" s="3">
        <v>4</v>
      </c>
      <c r="AA31" s="3" t="s">
        <v>75</v>
      </c>
      <c r="AB31" s="3"/>
      <c r="AC31" s="3"/>
      <c r="AD31" s="3"/>
      <c r="AE31" s="3"/>
      <c r="AF31" s="3"/>
      <c r="AG31" s="25"/>
    </row>
    <row r="32" spans="1:33" ht="27.7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8"/>
      <c r="W32" s="24">
        <f t="shared" si="2"/>
        <v>31</v>
      </c>
      <c r="X32" s="13" t="str">
        <f t="shared" si="0"/>
        <v>สามสิบเอ็ด</v>
      </c>
      <c r="Y32" s="16">
        <f t="shared" si="3"/>
        <v>2567</v>
      </c>
      <c r="Z32" s="3">
        <v>5</v>
      </c>
      <c r="AA32" s="3" t="s">
        <v>76</v>
      </c>
      <c r="AB32" s="3"/>
      <c r="AC32" s="3"/>
      <c r="AD32" s="3"/>
      <c r="AE32" s="3"/>
      <c r="AF32" s="3"/>
      <c r="AG32" s="25"/>
    </row>
    <row r="33" spans="1:33" ht="27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8"/>
      <c r="W33" s="24">
        <f t="shared" si="2"/>
        <v>32</v>
      </c>
      <c r="X33" s="13" t="str">
        <f t="shared" si="0"/>
        <v>สามสิบสอง</v>
      </c>
      <c r="Y33" s="16">
        <f t="shared" si="3"/>
        <v>2568</v>
      </c>
      <c r="Z33" s="3">
        <v>7</v>
      </c>
      <c r="AA33" s="3" t="s">
        <v>77</v>
      </c>
      <c r="AB33" s="3"/>
      <c r="AC33" s="3"/>
      <c r="AD33" s="3"/>
      <c r="AE33" s="3"/>
      <c r="AF33" s="3"/>
      <c r="AG33" s="25"/>
    </row>
    <row r="34" spans="1:33" ht="27" customHeight="1">
      <c r="A34" s="87" t="s">
        <v>114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"/>
      <c r="W34" s="24">
        <f t="shared" si="2"/>
        <v>33</v>
      </c>
      <c r="X34" s="13" t="str">
        <f t="shared" si="0"/>
        <v>สามสิบสาม</v>
      </c>
      <c r="Y34" s="16">
        <f t="shared" si="3"/>
        <v>2569</v>
      </c>
      <c r="Z34" s="3"/>
      <c r="AA34" s="3"/>
      <c r="AB34" s="3"/>
      <c r="AC34" s="3"/>
      <c r="AD34" s="3"/>
      <c r="AE34" s="3"/>
      <c r="AF34" s="3"/>
      <c r="AG34" s="25"/>
    </row>
    <row r="35" spans="1:33" ht="27" customHeight="1">
      <c r="A35" s="16"/>
      <c r="B35" s="16"/>
      <c r="C35" s="16"/>
      <c r="D35" s="16" t="s">
        <v>97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8"/>
      <c r="W35" s="24">
        <f>W34+1</f>
        <v>34</v>
      </c>
      <c r="X35" s="13" t="str">
        <f t="shared" si="0"/>
        <v>สามสิบสี่</v>
      </c>
      <c r="Y35" s="16">
        <f>Y34+1</f>
        <v>2570</v>
      </c>
      <c r="Z35" s="3"/>
      <c r="AA35" s="3"/>
      <c r="AB35" s="3"/>
      <c r="AC35" s="3"/>
      <c r="AD35" s="3"/>
      <c r="AE35" s="3"/>
      <c r="AF35" s="3"/>
      <c r="AG35" s="25"/>
    </row>
    <row r="36" spans="1:33" ht="27" customHeight="1">
      <c r="A36" s="16" t="s">
        <v>98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8"/>
      <c r="W36" s="24">
        <f aca="true" t="shared" si="4" ref="W36:W99">W35+1</f>
        <v>35</v>
      </c>
      <c r="X36" s="13" t="str">
        <f t="shared" si="0"/>
        <v>สามสิบห้า</v>
      </c>
      <c r="Y36" s="16">
        <f t="shared" si="3"/>
        <v>2571</v>
      </c>
      <c r="Z36" s="3"/>
      <c r="AA36" s="3"/>
      <c r="AB36" s="3"/>
      <c r="AC36" s="3"/>
      <c r="AD36" s="3"/>
      <c r="AE36" s="3"/>
      <c r="AF36" s="3"/>
      <c r="AG36" s="25"/>
    </row>
    <row r="37" spans="1:33" ht="27" customHeight="1">
      <c r="A37" s="16"/>
      <c r="B37" s="16"/>
      <c r="C37" s="16"/>
      <c r="D37" s="16" t="s">
        <v>99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U37" s="8"/>
      <c r="W37" s="24">
        <f t="shared" si="4"/>
        <v>36</v>
      </c>
      <c r="X37" s="13" t="str">
        <f t="shared" si="0"/>
        <v>สามสิบหก</v>
      </c>
      <c r="Y37" s="16">
        <f t="shared" si="3"/>
        <v>2572</v>
      </c>
      <c r="Z37" s="3"/>
      <c r="AA37" s="3"/>
      <c r="AB37" s="3"/>
      <c r="AC37" s="3"/>
      <c r="AD37" s="3"/>
      <c r="AE37" s="3"/>
      <c r="AF37" s="3"/>
      <c r="AG37" s="25"/>
    </row>
    <row r="38" spans="1:33" ht="27" customHeight="1">
      <c r="A38" s="16" t="s">
        <v>100</v>
      </c>
      <c r="B38" s="16"/>
      <c r="C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U38" s="8"/>
      <c r="W38" s="24">
        <f t="shared" si="4"/>
        <v>37</v>
      </c>
      <c r="X38" s="13" t="str">
        <f t="shared" si="0"/>
        <v>สามสิบเจ็ด</v>
      </c>
      <c r="Y38" s="16">
        <f t="shared" si="3"/>
        <v>2573</v>
      </c>
      <c r="Z38" s="3"/>
      <c r="AA38" s="3"/>
      <c r="AB38" s="3"/>
      <c r="AC38" s="3"/>
      <c r="AD38" s="3"/>
      <c r="AE38" s="3"/>
      <c r="AF38" s="3"/>
      <c r="AG38" s="25"/>
    </row>
    <row r="39" spans="1:33" ht="27" customHeight="1">
      <c r="A39" s="77"/>
      <c r="B39" s="77"/>
      <c r="C39" s="77"/>
      <c r="D39" s="82" t="s">
        <v>115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"/>
      <c r="W39" s="24">
        <f t="shared" si="4"/>
        <v>38</v>
      </c>
      <c r="X39" s="13" t="str">
        <f t="shared" si="0"/>
        <v>สามสิบแปด</v>
      </c>
      <c r="Y39" s="16">
        <f t="shared" si="3"/>
        <v>2574</v>
      </c>
      <c r="Z39" s="3"/>
      <c r="AA39" s="3"/>
      <c r="AB39" s="3"/>
      <c r="AC39" s="3"/>
      <c r="AD39" s="3"/>
      <c r="AE39" s="3"/>
      <c r="AF39" s="3"/>
      <c r="AG39" s="25"/>
    </row>
    <row r="40" spans="1:33" ht="27" customHeight="1">
      <c r="A40" s="82" t="s">
        <v>101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"/>
      <c r="W40" s="24">
        <f t="shared" si="4"/>
        <v>39</v>
      </c>
      <c r="X40" s="13" t="str">
        <f t="shared" si="0"/>
        <v>สามสิบเก้า</v>
      </c>
      <c r="Y40" s="16">
        <f t="shared" si="3"/>
        <v>2575</v>
      </c>
      <c r="Z40" s="3"/>
      <c r="AA40" s="3"/>
      <c r="AB40" s="3"/>
      <c r="AC40" s="3"/>
      <c r="AD40" s="3"/>
      <c r="AE40" s="3"/>
      <c r="AF40" s="3"/>
      <c r="AG40" s="25"/>
    </row>
    <row r="41" spans="1:33" ht="27" customHeight="1">
      <c r="A41" s="77"/>
      <c r="B41" s="77"/>
      <c r="C41" s="77"/>
      <c r="D41" s="82" t="s">
        <v>47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"/>
      <c r="W41" s="24">
        <f t="shared" si="4"/>
        <v>40</v>
      </c>
      <c r="X41" s="13" t="str">
        <f t="shared" si="0"/>
        <v>สี่สิบ</v>
      </c>
      <c r="Y41" s="16">
        <f t="shared" si="3"/>
        <v>2576</v>
      </c>
      <c r="Z41" s="3"/>
      <c r="AA41" s="3"/>
      <c r="AB41" s="3"/>
      <c r="AC41" s="3"/>
      <c r="AD41" s="3"/>
      <c r="AE41" s="3"/>
      <c r="AF41" s="3"/>
      <c r="AG41" s="25"/>
    </row>
    <row r="42" spans="1:33" ht="27" customHeight="1">
      <c r="A42" s="82" t="s">
        <v>131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"/>
      <c r="W42" s="24">
        <f t="shared" si="4"/>
        <v>41</v>
      </c>
      <c r="X42" s="13" t="str">
        <f t="shared" si="0"/>
        <v>สี่สิบเอ็ด</v>
      </c>
      <c r="Y42" s="16">
        <f t="shared" si="3"/>
        <v>2577</v>
      </c>
      <c r="Z42" s="3"/>
      <c r="AA42" s="3"/>
      <c r="AB42" s="3"/>
      <c r="AC42" s="3"/>
      <c r="AD42" s="3"/>
      <c r="AE42" s="3"/>
      <c r="AF42" s="3"/>
      <c r="AG42" s="25"/>
    </row>
    <row r="43" spans="1:33" ht="27" customHeight="1">
      <c r="A43" s="82" t="s">
        <v>48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"/>
      <c r="W43" s="24">
        <f t="shared" si="4"/>
        <v>42</v>
      </c>
      <c r="X43" s="13" t="str">
        <f t="shared" si="0"/>
        <v>สี่สิบสอง</v>
      </c>
      <c r="Y43" s="16">
        <f t="shared" si="3"/>
        <v>2578</v>
      </c>
      <c r="Z43" s="3"/>
      <c r="AA43" s="3"/>
      <c r="AB43" s="3"/>
      <c r="AC43" s="3"/>
      <c r="AD43" s="3"/>
      <c r="AE43" s="3"/>
      <c r="AF43" s="3"/>
      <c r="AG43" s="25"/>
    </row>
    <row r="44" spans="1:33" ht="27" customHeight="1">
      <c r="A44" s="82" t="s">
        <v>49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"/>
      <c r="W44" s="24">
        <f t="shared" si="4"/>
        <v>43</v>
      </c>
      <c r="X44" s="13" t="str">
        <f t="shared" si="0"/>
        <v>สี่สิบสาม</v>
      </c>
      <c r="Y44" s="16">
        <f t="shared" si="3"/>
        <v>2579</v>
      </c>
      <c r="Z44" s="3"/>
      <c r="AA44" s="3"/>
      <c r="AB44" s="3"/>
      <c r="AC44" s="3"/>
      <c r="AD44" s="3"/>
      <c r="AE44" s="3"/>
      <c r="AF44" s="3"/>
      <c r="AG44" s="25"/>
    </row>
    <row r="45" spans="1:33" ht="27" customHeight="1">
      <c r="A45" s="82" t="s">
        <v>121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"/>
      <c r="W45" s="24">
        <f t="shared" si="4"/>
        <v>44</v>
      </c>
      <c r="X45" s="13" t="str">
        <f t="shared" si="0"/>
        <v>สี่สิบสี่</v>
      </c>
      <c r="Y45" s="16">
        <f t="shared" si="3"/>
        <v>2580</v>
      </c>
      <c r="Z45" s="3"/>
      <c r="AA45" s="3"/>
      <c r="AB45" s="3"/>
      <c r="AC45" s="3"/>
      <c r="AD45" s="3"/>
      <c r="AE45" s="3"/>
      <c r="AF45" s="3"/>
      <c r="AG45" s="25"/>
    </row>
    <row r="46" spans="1:33" ht="27" customHeight="1">
      <c r="A46" s="82" t="s">
        <v>50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"/>
      <c r="W46" s="24">
        <f t="shared" si="4"/>
        <v>45</v>
      </c>
      <c r="X46" s="13" t="str">
        <f t="shared" si="0"/>
        <v>สี่สิบห้า</v>
      </c>
      <c r="Y46" s="16">
        <f t="shared" si="3"/>
        <v>2581</v>
      </c>
      <c r="Z46" s="3"/>
      <c r="AA46" s="3"/>
      <c r="AB46" s="3"/>
      <c r="AC46" s="3"/>
      <c r="AD46" s="3"/>
      <c r="AE46" s="3"/>
      <c r="AF46" s="3"/>
      <c r="AG46" s="25"/>
    </row>
    <row r="47" spans="1:33" ht="27" customHeight="1">
      <c r="A47" s="82" t="s">
        <v>102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"/>
      <c r="W47" s="24">
        <f t="shared" si="4"/>
        <v>46</v>
      </c>
      <c r="X47" s="13" t="str">
        <f t="shared" si="0"/>
        <v>สี่สิบหก</v>
      </c>
      <c r="Y47" s="16">
        <f t="shared" si="3"/>
        <v>2582</v>
      </c>
      <c r="Z47" s="3"/>
      <c r="AA47" s="3"/>
      <c r="AB47" s="3"/>
      <c r="AC47" s="3"/>
      <c r="AD47" s="3"/>
      <c r="AE47" s="3"/>
      <c r="AF47" s="3"/>
      <c r="AG47" s="25"/>
    </row>
    <row r="48" spans="1:33" ht="27" customHeight="1">
      <c r="A48" s="7" t="s">
        <v>122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W48" s="24">
        <f t="shared" si="4"/>
        <v>47</v>
      </c>
      <c r="X48" s="13" t="str">
        <f t="shared" si="0"/>
        <v>สี่สิบเจ็ด</v>
      </c>
      <c r="Y48" s="16">
        <f t="shared" si="3"/>
        <v>2583</v>
      </c>
      <c r="Z48" s="3"/>
      <c r="AA48" s="3"/>
      <c r="AB48" s="3"/>
      <c r="AC48" s="3"/>
      <c r="AD48" s="3"/>
      <c r="AE48" s="3"/>
      <c r="AF48" s="3"/>
      <c r="AG48" s="25"/>
    </row>
    <row r="49" spans="1:33" ht="27" customHeight="1">
      <c r="A49" s="77"/>
      <c r="B49" s="77"/>
      <c r="C49" s="77"/>
      <c r="D49" s="82" t="s">
        <v>52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"/>
      <c r="W49" s="24">
        <f t="shared" si="4"/>
        <v>48</v>
      </c>
      <c r="X49" s="13" t="str">
        <f t="shared" si="0"/>
        <v>สี่สิบแปด</v>
      </c>
      <c r="Y49" s="16">
        <f t="shared" si="3"/>
        <v>2584</v>
      </c>
      <c r="Z49" s="3"/>
      <c r="AA49" s="3"/>
      <c r="AB49" s="3"/>
      <c r="AC49" s="3"/>
      <c r="AD49" s="3"/>
      <c r="AE49" s="3"/>
      <c r="AF49" s="3"/>
      <c r="AG49" s="25"/>
    </row>
    <row r="50" spans="1:33" ht="27" customHeight="1">
      <c r="A50" s="82" t="s">
        <v>59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"/>
      <c r="W50" s="24">
        <f t="shared" si="4"/>
        <v>49</v>
      </c>
      <c r="X50" s="13" t="str">
        <f t="shared" si="0"/>
        <v>สี่สิบเก้า</v>
      </c>
      <c r="Y50" s="16">
        <f t="shared" si="3"/>
        <v>2585</v>
      </c>
      <c r="Z50" s="3"/>
      <c r="AA50" s="3"/>
      <c r="AB50" s="3"/>
      <c r="AC50" s="3"/>
      <c r="AD50" s="3"/>
      <c r="AE50" s="3"/>
      <c r="AF50" s="3"/>
      <c r="AG50" s="25"/>
    </row>
    <row r="51" spans="1:33" ht="27" customHeight="1">
      <c r="A51" s="82" t="s">
        <v>53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"/>
      <c r="W51" s="24">
        <f t="shared" si="4"/>
        <v>50</v>
      </c>
      <c r="X51" s="13" t="str">
        <f t="shared" si="0"/>
        <v>ห้าสิบ</v>
      </c>
      <c r="Y51" s="16">
        <f t="shared" si="3"/>
        <v>2586</v>
      </c>
      <c r="Z51" s="3"/>
      <c r="AA51" s="3"/>
      <c r="AB51" s="3"/>
      <c r="AC51" s="3"/>
      <c r="AD51" s="3"/>
      <c r="AE51" s="3"/>
      <c r="AF51" s="3"/>
      <c r="AG51" s="25"/>
    </row>
    <row r="52" spans="1:33" ht="27" customHeight="1">
      <c r="A52" s="7" t="s">
        <v>123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W52" s="24">
        <f t="shared" si="4"/>
        <v>51</v>
      </c>
      <c r="X52" s="13" t="str">
        <f t="shared" si="0"/>
        <v>ห้าสิบเอ็ด</v>
      </c>
      <c r="Y52" s="16">
        <f t="shared" si="3"/>
        <v>2587</v>
      </c>
      <c r="Z52" s="3"/>
      <c r="AA52" s="3"/>
      <c r="AB52" s="3"/>
      <c r="AC52" s="3"/>
      <c r="AD52" s="3"/>
      <c r="AE52" s="3"/>
      <c r="AF52" s="3"/>
      <c r="AG52" s="25"/>
    </row>
    <row r="53" spans="1:33" ht="27" customHeight="1">
      <c r="A53" s="82" t="s">
        <v>103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"/>
      <c r="W53" s="24">
        <f t="shared" si="4"/>
        <v>52</v>
      </c>
      <c r="X53" s="13" t="str">
        <f t="shared" si="0"/>
        <v>ห้าสิบสอง</v>
      </c>
      <c r="Y53" s="16">
        <f t="shared" si="3"/>
        <v>2588</v>
      </c>
      <c r="Z53" s="3"/>
      <c r="AA53" s="3"/>
      <c r="AB53" s="3"/>
      <c r="AC53" s="3"/>
      <c r="AD53" s="3"/>
      <c r="AE53" s="3"/>
      <c r="AF53" s="3"/>
      <c r="AG53" s="25"/>
    </row>
    <row r="54" spans="1:33" ht="27" customHeight="1">
      <c r="A54" s="77"/>
      <c r="B54" s="77"/>
      <c r="C54" s="77"/>
      <c r="D54" s="82" t="s">
        <v>88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"/>
      <c r="W54" s="24">
        <f>W53+1</f>
        <v>53</v>
      </c>
      <c r="X54" s="13" t="str">
        <f t="shared" si="0"/>
        <v>ห้าสิบสาม</v>
      </c>
      <c r="Y54" s="16">
        <f>Y53+1</f>
        <v>2589</v>
      </c>
      <c r="Z54" s="3"/>
      <c r="AA54" s="3"/>
      <c r="AB54" s="3"/>
      <c r="AC54" s="3"/>
      <c r="AD54" s="3"/>
      <c r="AE54" s="3"/>
      <c r="AF54" s="3"/>
      <c r="AG54" s="25"/>
    </row>
    <row r="55" spans="1:33" ht="27" customHeight="1">
      <c r="A55" s="77"/>
      <c r="B55" s="77"/>
      <c r="C55" s="77"/>
      <c r="D55" s="82" t="s">
        <v>18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"/>
      <c r="W55" s="24">
        <f t="shared" si="4"/>
        <v>54</v>
      </c>
      <c r="X55" s="13" t="str">
        <f t="shared" si="0"/>
        <v>ห้าสิบสี่</v>
      </c>
      <c r="Y55" s="16">
        <f t="shared" si="3"/>
        <v>2590</v>
      </c>
      <c r="Z55" s="3"/>
      <c r="AA55" s="3"/>
      <c r="AB55" s="3"/>
      <c r="AC55" s="3"/>
      <c r="AD55" s="3"/>
      <c r="AE55" s="3"/>
      <c r="AF55" s="3"/>
      <c r="AG55" s="25"/>
    </row>
    <row r="56" spans="1:33" ht="27" customHeight="1">
      <c r="A56" s="8" t="s">
        <v>19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W56" s="24">
        <f t="shared" si="4"/>
        <v>55</v>
      </c>
      <c r="X56" s="13" t="str">
        <f t="shared" si="0"/>
        <v>ห้าสิบห้า</v>
      </c>
      <c r="Y56" s="16">
        <f t="shared" si="3"/>
        <v>2591</v>
      </c>
      <c r="Z56" s="3"/>
      <c r="AA56" s="3"/>
      <c r="AB56" s="3"/>
      <c r="AC56" s="3"/>
      <c r="AD56" s="3"/>
      <c r="AE56" s="3"/>
      <c r="AF56" s="3"/>
      <c r="AG56" s="25"/>
    </row>
    <row r="57" spans="1:33" ht="27" customHeight="1">
      <c r="A57" s="8" t="s">
        <v>104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W57" s="24">
        <f t="shared" si="4"/>
        <v>56</v>
      </c>
      <c r="X57" s="13" t="str">
        <f t="shared" si="0"/>
        <v>ห้าสิบหก</v>
      </c>
      <c r="Y57" s="16">
        <f t="shared" si="3"/>
        <v>2592</v>
      </c>
      <c r="Z57" s="3"/>
      <c r="AA57" s="3"/>
      <c r="AB57" s="3"/>
      <c r="AC57" s="3"/>
      <c r="AD57" s="3"/>
      <c r="AE57" s="3"/>
      <c r="AF57" s="3"/>
      <c r="AG57" s="25"/>
    </row>
    <row r="58" spans="1:33" ht="19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26" t="s">
        <v>133</v>
      </c>
      <c r="R58" s="126"/>
      <c r="S58" s="126"/>
      <c r="T58" s="126"/>
      <c r="U58" s="8"/>
      <c r="W58" s="24">
        <f t="shared" si="4"/>
        <v>57</v>
      </c>
      <c r="X58" s="13" t="str">
        <f t="shared" si="0"/>
        <v>ห้าสิบเจ็ด</v>
      </c>
      <c r="Y58" s="16">
        <f t="shared" si="3"/>
        <v>2593</v>
      </c>
      <c r="Z58" s="3"/>
      <c r="AA58" s="3"/>
      <c r="AB58" s="3"/>
      <c r="AC58" s="3"/>
      <c r="AD58" s="3"/>
      <c r="AE58" s="3"/>
      <c r="AF58" s="3"/>
      <c r="AG58" s="25"/>
    </row>
    <row r="59" spans="1:33" ht="27" customHeight="1" hidden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W59" s="24">
        <f t="shared" si="4"/>
        <v>58</v>
      </c>
      <c r="X59" s="13" t="str">
        <f t="shared" si="0"/>
        <v>ห้าสิบแปด</v>
      </c>
      <c r="Y59" s="16" t="s">
        <v>70</v>
      </c>
      <c r="Z59" s="3"/>
      <c r="AA59" s="3"/>
      <c r="AB59" s="3"/>
      <c r="AC59" s="3"/>
      <c r="AD59" s="3"/>
      <c r="AE59" s="3"/>
      <c r="AF59" s="3"/>
      <c r="AG59" s="25"/>
    </row>
    <row r="60" spans="1:33" ht="27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 t="s">
        <v>105</v>
      </c>
      <c r="L60" s="8"/>
      <c r="M60" s="8"/>
      <c r="N60" s="8"/>
      <c r="O60" s="8"/>
      <c r="P60" s="8"/>
      <c r="Q60" s="8"/>
      <c r="R60" s="8"/>
      <c r="S60" s="8"/>
      <c r="T60" s="8"/>
      <c r="U60" s="8"/>
      <c r="W60" s="24">
        <f t="shared" si="4"/>
        <v>59</v>
      </c>
      <c r="X60" s="13" t="str">
        <f t="shared" si="0"/>
        <v>ห้าสิบเก้า</v>
      </c>
      <c r="Y60" s="16" t="s">
        <v>70</v>
      </c>
      <c r="Z60" s="3"/>
      <c r="AA60" s="3"/>
      <c r="AB60" s="3"/>
      <c r="AC60" s="3"/>
      <c r="AD60" s="3"/>
      <c r="AE60" s="3"/>
      <c r="AF60" s="3"/>
      <c r="AG60" s="25"/>
    </row>
    <row r="61" spans="1:33" ht="27" customHeight="1">
      <c r="A61" s="6"/>
      <c r="B61" s="6"/>
      <c r="C61" s="6"/>
      <c r="D61" s="7" t="s">
        <v>25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W61" s="24">
        <f t="shared" si="4"/>
        <v>60</v>
      </c>
      <c r="X61" s="13" t="str">
        <f t="shared" si="0"/>
        <v>หกสิบ</v>
      </c>
      <c r="Y61" s="16" t="s">
        <v>70</v>
      </c>
      <c r="Z61" s="3"/>
      <c r="AA61" s="3"/>
      <c r="AB61" s="3"/>
      <c r="AC61" s="3"/>
      <c r="AD61" s="3"/>
      <c r="AE61" s="3"/>
      <c r="AF61" s="3"/>
      <c r="AG61" s="25"/>
    </row>
    <row r="62" spans="1:33" ht="27" customHeight="1">
      <c r="A62" s="82" t="s">
        <v>21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"/>
      <c r="W62" s="24">
        <f>W61+1</f>
        <v>61</v>
      </c>
      <c r="X62" s="13" t="str">
        <f t="shared" si="0"/>
        <v>หกสิบเอ็ด</v>
      </c>
      <c r="Y62" s="16" t="s">
        <v>70</v>
      </c>
      <c r="Z62" s="16" t="e">
        <f>DAY(EOMONTH("01/"&amp;VLOOKUP(M4,$Z$15:$AA$26,2)&amp;"/"&amp;(S4-543),0))</f>
        <v>#N/A</v>
      </c>
      <c r="AA62" s="3"/>
      <c r="AB62" s="3"/>
      <c r="AC62" s="3"/>
      <c r="AD62" s="3"/>
      <c r="AE62" s="3"/>
      <c r="AF62" s="3"/>
      <c r="AG62" s="25"/>
    </row>
    <row r="63" spans="1:33" ht="27" customHeight="1">
      <c r="A63" s="6"/>
      <c r="B63" s="6"/>
      <c r="C63" s="6"/>
      <c r="D63" s="7" t="s">
        <v>28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101"/>
      <c r="P63" s="101"/>
      <c r="Q63" s="98">
        <f>IF(O63="","","("&amp;_xlfn.BAHTTEXT(O63)&amp;")")</f>
      </c>
      <c r="R63" s="98"/>
      <c r="S63" s="98"/>
      <c r="T63" s="98"/>
      <c r="U63" s="8"/>
      <c r="W63" s="24">
        <f t="shared" si="4"/>
        <v>62</v>
      </c>
      <c r="X63" s="13" t="str">
        <f t="shared" si="0"/>
        <v>หกสิบสอง</v>
      </c>
      <c r="Y63" s="1" t="s">
        <v>71</v>
      </c>
      <c r="Z63" s="16" t="e">
        <f>DAY(EOMONTH("01/"&amp;VLOOKUP(F7,$Z$15:$AA$26,2)&amp;"/"&amp;(J7-543),0))</f>
        <v>#N/A</v>
      </c>
      <c r="AA63" s="3"/>
      <c r="AB63" s="3"/>
      <c r="AC63" s="3"/>
      <c r="AD63" s="3"/>
      <c r="AE63" s="3"/>
      <c r="AF63" s="3"/>
      <c r="AG63" s="25"/>
    </row>
    <row r="64" spans="1:33" ht="27" customHeight="1">
      <c r="A64" s="7" t="s">
        <v>29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W64" s="24">
        <f t="shared" si="4"/>
        <v>63</v>
      </c>
      <c r="X64" s="13" t="str">
        <f t="shared" si="0"/>
        <v>หกสิบสาม</v>
      </c>
      <c r="Y64" s="55">
        <f>+N70</f>
        <v>0</v>
      </c>
      <c r="Z64" s="16" t="e">
        <f>DAY(EOMONTH("01/"&amp;VLOOKUP(B12,$Z$15:$AA$26,2)&amp;"/"&amp;(G12-543),0))</f>
        <v>#N/A</v>
      </c>
      <c r="AA64" s="3"/>
      <c r="AB64" s="3"/>
      <c r="AC64" s="3"/>
      <c r="AD64" s="3"/>
      <c r="AE64" s="3"/>
      <c r="AF64" s="3"/>
      <c r="AG64" s="25"/>
    </row>
    <row r="65" spans="1:33" ht="27" customHeight="1">
      <c r="A65" s="82" t="s">
        <v>22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"/>
      <c r="W65" s="24">
        <f t="shared" si="4"/>
        <v>64</v>
      </c>
      <c r="X65" s="13" t="str">
        <f t="shared" si="0"/>
        <v>หกสิบสี่</v>
      </c>
      <c r="Y65" s="16" t="e">
        <f>VLOOKUP(B12,$Z$15:$AA$26,2)</f>
        <v>#N/A</v>
      </c>
      <c r="Z65" s="16" t="e">
        <f>DAY(EOMONTH("01/"&amp;VLOOKUP(M71,$Z$15:$AA$26,2)&amp;"/"&amp;(R71-543),0))</f>
        <v>#N/A</v>
      </c>
      <c r="AA65" s="3"/>
      <c r="AB65" s="3"/>
      <c r="AC65" s="3"/>
      <c r="AD65" s="3"/>
      <c r="AE65" s="3"/>
      <c r="AF65" s="3"/>
      <c r="AG65" s="25"/>
    </row>
    <row r="66" spans="19:33" ht="27" customHeight="1" hidden="1">
      <c r="S66" s="50"/>
      <c r="U66" s="7"/>
      <c r="W66" s="24">
        <f t="shared" si="4"/>
        <v>65</v>
      </c>
      <c r="X66" s="13" t="str">
        <f aca="true" t="shared" si="5" ref="X66:X127">SUBSTITUTE(_xlfn.BAHTTEXT(W66),"บาทถ้วน","")</f>
        <v>หกสิบห้า</v>
      </c>
      <c r="Y66" s="16"/>
      <c r="Z66" s="16" t="e">
        <f>VLOOKUP(WEEKDAY(J71&amp;"/"&amp;VLOOKUP(M71,$Z$15:$AA$26,2)&amp;"/"&amp;(R71-543),1),$Z$28:$AA$33,2)</f>
        <v>#N/A</v>
      </c>
      <c r="AC66" s="3"/>
      <c r="AD66" s="3"/>
      <c r="AE66" s="3"/>
      <c r="AF66" s="3"/>
      <c r="AG66" s="25"/>
    </row>
    <row r="67" spans="11:33" ht="30" customHeight="1" hidden="1">
      <c r="K67" s="10"/>
      <c r="U67" s="7"/>
      <c r="W67" s="24">
        <f t="shared" si="4"/>
        <v>66</v>
      </c>
      <c r="X67" s="13" t="str">
        <f t="shared" si="5"/>
        <v>หกสิบหก</v>
      </c>
      <c r="Y67" s="16"/>
      <c r="AG67" s="25"/>
    </row>
    <row r="68" spans="21:33" ht="19.5" customHeight="1" hidden="1">
      <c r="U68" s="8"/>
      <c r="W68" s="24">
        <f t="shared" si="4"/>
        <v>67</v>
      </c>
      <c r="X68" s="13" t="str">
        <f t="shared" si="5"/>
        <v>หกสิบเจ็ด</v>
      </c>
      <c r="Y68" s="16"/>
      <c r="Z68" s="54">
        <f>+O73</f>
        <v>0</v>
      </c>
      <c r="AA68" s="44" t="s">
        <v>80</v>
      </c>
      <c r="AB68" s="45">
        <f>DATE(AC68,IF(J7&gt;1900,AC69,1),MAX(D7,1))</f>
        <v>44927</v>
      </c>
      <c r="AC68" s="3">
        <f ca="1">IF(J7&gt;0,J7-543,YEAR(NOW()))</f>
        <v>2023</v>
      </c>
      <c r="AD68" s="3">
        <f>+AC68+543</f>
        <v>2566</v>
      </c>
      <c r="AE68" s="3"/>
      <c r="AF68" s="3"/>
      <c r="AG68" s="25"/>
    </row>
    <row r="69" spans="1:33" ht="24.75" customHeight="1">
      <c r="A69" s="8"/>
      <c r="B69" s="8"/>
      <c r="C69" s="8"/>
      <c r="D69" s="8" t="s">
        <v>31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8"/>
      <c r="Q69" s="12">
        <f>IF(P69&gt;0,"ปี","")</f>
      </c>
      <c r="R69" s="19"/>
      <c r="S69" s="12">
        <f>IF(R69&gt;0,"เดือน","")</f>
      </c>
      <c r="U69" s="7"/>
      <c r="W69" s="24">
        <f t="shared" si="4"/>
        <v>68</v>
      </c>
      <c r="X69" s="13" t="str">
        <f t="shared" si="5"/>
        <v>หกสิบแปด</v>
      </c>
      <c r="Y69" s="16"/>
      <c r="Z69" s="54">
        <f>SUM($O$73:O74)</f>
        <v>0</v>
      </c>
      <c r="AA69" s="61" t="s">
        <v>87</v>
      </c>
      <c r="AB69" s="47">
        <f>AC68+P69+AC70</f>
        <v>2024</v>
      </c>
      <c r="AC69" s="16">
        <f>IF(LEN(F7)=0,1,VLOOKUP(F7,$Z$15:$AA$26,2))</f>
        <v>1</v>
      </c>
      <c r="AD69" s="1">
        <f>DAY(AB71)</f>
        <v>31</v>
      </c>
      <c r="AE69" s="3"/>
      <c r="AF69" s="3"/>
      <c r="AG69" s="25"/>
    </row>
    <row r="70" spans="1:33" ht="24.75" customHeight="1">
      <c r="A70" s="102">
        <f>IF(P69+R69&gt;0,"("&amp;IF(P69&gt;0,VLOOKUP(P69,num_table,2)&amp;Q69,"")&amp;IF(R69&gt;0,VLOOKUP(R69,num_table,2)&amp;S69,"")&amp;")","")</f>
      </c>
      <c r="B70" s="102"/>
      <c r="C70" s="102"/>
      <c r="D70" s="102"/>
      <c r="E70" s="103" t="s">
        <v>60</v>
      </c>
      <c r="F70" s="103"/>
      <c r="G70" s="103"/>
      <c r="H70" s="103"/>
      <c r="I70" s="103"/>
      <c r="J70" s="103"/>
      <c r="K70" s="103"/>
      <c r="L70" s="103"/>
      <c r="M70" s="103"/>
      <c r="N70" s="104"/>
      <c r="O70" s="104"/>
      <c r="P70" s="93" t="s">
        <v>82</v>
      </c>
      <c r="Q70" s="93"/>
      <c r="R70" s="104"/>
      <c r="S70" s="104"/>
      <c r="T70" s="52"/>
      <c r="U70" s="11"/>
      <c r="W70" s="24">
        <f t="shared" si="4"/>
        <v>69</v>
      </c>
      <c r="X70" s="13" t="str">
        <f t="shared" si="5"/>
        <v>หกสิบเก้า</v>
      </c>
      <c r="Y70" s="16"/>
      <c r="Z70" s="54">
        <f>SUM($O$73:O75)</f>
        <v>0</v>
      </c>
      <c r="AA70" s="46"/>
      <c r="AB70" s="48">
        <f>IF(J7&gt;1900,MOD(AC69+R69,12),1)</f>
        <v>1</v>
      </c>
      <c r="AC70" s="16">
        <f>IF(J7&gt;1900,INT((AC69+R69)/12),1)</f>
        <v>1</v>
      </c>
      <c r="AD70" s="3" t="str">
        <f>VLOOKUP(MONTH(AB71),W2:Z13,4)</f>
        <v>ธันวาคม</v>
      </c>
      <c r="AE70" s="3"/>
      <c r="AF70" s="3"/>
      <c r="AG70" s="25"/>
    </row>
    <row r="71" spans="1:33" ht="24.75" customHeight="1">
      <c r="A71" s="105" t="s">
        <v>116</v>
      </c>
      <c r="B71" s="105"/>
      <c r="C71" s="105"/>
      <c r="D71" s="105"/>
      <c r="E71" s="105"/>
      <c r="F71" s="105"/>
      <c r="G71" s="105"/>
      <c r="H71" s="105"/>
      <c r="I71" s="105"/>
      <c r="J71" s="106"/>
      <c r="K71" s="106"/>
      <c r="L71" s="51" t="s">
        <v>2</v>
      </c>
      <c r="M71" s="107"/>
      <c r="N71" s="107"/>
      <c r="O71" s="107"/>
      <c r="P71" s="107"/>
      <c r="Q71" s="51" t="s">
        <v>1</v>
      </c>
      <c r="R71" s="108"/>
      <c r="S71" s="108"/>
      <c r="U71" s="11"/>
      <c r="W71" s="24">
        <f t="shared" si="4"/>
        <v>70</v>
      </c>
      <c r="X71" s="13" t="str">
        <f t="shared" si="5"/>
        <v>เจ็ดสิบ</v>
      </c>
      <c r="Y71" s="16"/>
      <c r="Z71" s="54">
        <f>SUM($O$73:O76)</f>
        <v>0</v>
      </c>
      <c r="AA71" s="44" t="s">
        <v>81</v>
      </c>
      <c r="AB71" s="49">
        <f>IF(AB68&gt;DATE(AB69,AB70,DAY(AB68)-1),DATE(AB69,AB70,DAY(AB68)+1),DATE(AB69,AB70,DAY(AB68)-1))</f>
        <v>45291</v>
      </c>
      <c r="AC71" s="58">
        <f>YEAR(AB71)</f>
        <v>2023</v>
      </c>
      <c r="AD71" s="58">
        <f>AC71+543</f>
        <v>2566</v>
      </c>
      <c r="AE71" s="3"/>
      <c r="AF71" s="43" t="e">
        <f>DATE(R71-543,VLOOKUP(M71,Z16:AA26,2),J71)</f>
        <v>#N/A</v>
      </c>
      <c r="AG71" s="25" t="e">
        <f>AF71&gt;AB71</f>
        <v>#N/A</v>
      </c>
    </row>
    <row r="72" spans="1:33" ht="24.75" customHeight="1">
      <c r="A72" s="56" t="s">
        <v>86</v>
      </c>
      <c r="F72" s="115"/>
      <c r="G72" s="115"/>
      <c r="H72" s="115"/>
      <c r="I72" s="115"/>
      <c r="J72" s="115"/>
      <c r="K72" s="65" t="e">
        <f>IF(AG71=TRUE,AA69,"")</f>
        <v>#N/A</v>
      </c>
      <c r="L72" s="116"/>
      <c r="M72" s="116"/>
      <c r="N72" s="116"/>
      <c r="O72" s="116"/>
      <c r="P72" s="116"/>
      <c r="Q72" s="66"/>
      <c r="R72" s="66"/>
      <c r="S72" s="66"/>
      <c r="T72" s="66"/>
      <c r="U72" s="11"/>
      <c r="W72" s="24">
        <f t="shared" si="4"/>
        <v>71</v>
      </c>
      <c r="X72" s="13" t="str">
        <f t="shared" si="5"/>
        <v>เจ็ดสิบเอ็ด</v>
      </c>
      <c r="Y72" s="16"/>
      <c r="Z72" s="54">
        <f>SUM($O$73:O77)</f>
        <v>0</v>
      </c>
      <c r="AA72" s="53">
        <f aca="true" t="shared" si="6" ref="AA72:AA86">+$O$21-Z68</f>
        <v>0</v>
      </c>
      <c r="AB72" s="43">
        <f aca="true" t="shared" si="7" ref="AB72:AB86">DATE(MAX(1900,(J73-543)),IF(LEN(G73)=0,1,VLOOKUP(G73,$Z$15:$AA$26,2)),MAX(1,D73))</f>
        <v>1</v>
      </c>
      <c r="AC72" s="16">
        <f>IF(AND(AB72&gt;$AB$68+28,AB72&lt;AB71+1),IF(OR(DAY(D73)&lt;&gt;DAY(AB72),AA72&lt;0,AG72=TRUE),9,0),IF(LEN(O73)=0,0,1))</f>
        <v>0</v>
      </c>
      <c r="AD72" s="3"/>
      <c r="AE72" s="3"/>
      <c r="AF72" s="3">
        <v>1</v>
      </c>
      <c r="AG72" s="57" t="b">
        <f aca="true" t="shared" si="8" ref="AG72:AG86">ROUNDUP($O73,2)&gt;ROUNDDOWN($O73,2)</f>
        <v>0</v>
      </c>
    </row>
    <row r="73" spans="2:33" ht="24.75" customHeight="1">
      <c r="B73" s="109" t="s">
        <v>85</v>
      </c>
      <c r="C73" s="109"/>
      <c r="D73" s="18"/>
      <c r="E73" s="110" t="s">
        <v>2</v>
      </c>
      <c r="F73" s="110"/>
      <c r="G73" s="107"/>
      <c r="H73" s="107"/>
      <c r="I73" s="40" t="s">
        <v>1</v>
      </c>
      <c r="J73" s="104"/>
      <c r="K73" s="104"/>
      <c r="L73" s="111" t="s">
        <v>84</v>
      </c>
      <c r="M73" s="111"/>
      <c r="N73" s="111"/>
      <c r="O73" s="112"/>
      <c r="P73" s="112"/>
      <c r="Q73" s="112"/>
      <c r="R73" s="16" t="s">
        <v>83</v>
      </c>
      <c r="S73" s="31"/>
      <c r="U73" s="11"/>
      <c r="W73" s="24">
        <f t="shared" si="4"/>
        <v>72</v>
      </c>
      <c r="X73" s="13" t="str">
        <f t="shared" si="5"/>
        <v>เจ็ดสิบสอง</v>
      </c>
      <c r="Y73" s="16"/>
      <c r="Z73" s="54">
        <f>SUM($O$73:O78)</f>
        <v>0</v>
      </c>
      <c r="AA73" s="53">
        <f t="shared" si="6"/>
        <v>0</v>
      </c>
      <c r="AB73" s="43">
        <f t="shared" si="7"/>
        <v>1</v>
      </c>
      <c r="AC73" s="16">
        <f aca="true" t="shared" si="9" ref="AC73:AC86">IF(AND(AB73&lt;$AB$71+1,AB73&gt;AB72),IF(OR(DAY(MAX(1,D74)&lt;&gt;DAY(AB73)),AA73&lt;0,AG73=TRUE),9,0),1)*AE73</f>
        <v>0</v>
      </c>
      <c r="AD73" s="3" t="b">
        <f aca="true" t="shared" si="10" ref="AD73:AD86">AND(AB73=$AB$3,ABS(AA72)+ABS(AA73)+LEN(O74)+LEN(J74)+LEN(G74)+LEN(D74)=0)</f>
        <v>1</v>
      </c>
      <c r="AE73" s="3">
        <f>IF(AD73=TRUE,0,1)</f>
        <v>0</v>
      </c>
      <c r="AF73" s="3">
        <f>1+AF72</f>
        <v>2</v>
      </c>
      <c r="AG73" s="57" t="b">
        <f t="shared" si="8"/>
        <v>0</v>
      </c>
    </row>
    <row r="74" spans="2:33" ht="24.75" customHeight="1">
      <c r="B74" s="109" t="s">
        <v>85</v>
      </c>
      <c r="C74" s="109"/>
      <c r="D74" s="18"/>
      <c r="E74" s="110" t="s">
        <v>2</v>
      </c>
      <c r="F74" s="110"/>
      <c r="G74" s="113"/>
      <c r="H74" s="113"/>
      <c r="I74" s="40" t="s">
        <v>1</v>
      </c>
      <c r="J74" s="108"/>
      <c r="K74" s="108"/>
      <c r="L74" s="111" t="s">
        <v>84</v>
      </c>
      <c r="M74" s="111"/>
      <c r="N74" s="111"/>
      <c r="O74" s="114"/>
      <c r="P74" s="114"/>
      <c r="Q74" s="114"/>
      <c r="R74" s="85" t="str">
        <f aca="true" t="shared" si="11" ref="R74:R86">IF(AND(LEN(O74)=0,AA73&gt;0,LEN($O$73)&gt;0),"เหลือ "&amp;TEXT(AA73,"#,###.00"),$R$73)</f>
        <v>พร้อมดอกเบี้ย</v>
      </c>
      <c r="S74" s="85"/>
      <c r="T74" s="85"/>
      <c r="U74" s="11"/>
      <c r="W74" s="24">
        <f t="shared" si="4"/>
        <v>73</v>
      </c>
      <c r="X74" s="13" t="str">
        <f t="shared" si="5"/>
        <v>เจ็ดสิบสาม</v>
      </c>
      <c r="Z74" s="54">
        <f>SUM($O$73:O79)</f>
        <v>0</v>
      </c>
      <c r="AA74" s="53">
        <f t="shared" si="6"/>
        <v>0</v>
      </c>
      <c r="AB74" s="43">
        <f t="shared" si="7"/>
        <v>1</v>
      </c>
      <c r="AC74" s="16">
        <f t="shared" si="9"/>
        <v>0</v>
      </c>
      <c r="AD74" s="3" t="b">
        <f t="shared" si="10"/>
        <v>1</v>
      </c>
      <c r="AE74" s="3">
        <f aca="true" t="shared" si="12" ref="AE74:AE86">IF(AD74=TRUE,0,1)</f>
        <v>0</v>
      </c>
      <c r="AF74" s="3">
        <f aca="true" t="shared" si="13" ref="AF74:AF86">1+AF73</f>
        <v>3</v>
      </c>
      <c r="AG74" s="57" t="b">
        <f t="shared" si="8"/>
        <v>0</v>
      </c>
    </row>
    <row r="75" spans="1:33" ht="24.75" customHeight="1">
      <c r="A75" s="3"/>
      <c r="B75" s="109" t="s">
        <v>85</v>
      </c>
      <c r="C75" s="109"/>
      <c r="D75" s="18"/>
      <c r="E75" s="110" t="s">
        <v>2</v>
      </c>
      <c r="F75" s="110"/>
      <c r="G75" s="113"/>
      <c r="H75" s="113"/>
      <c r="I75" s="40" t="s">
        <v>1</v>
      </c>
      <c r="J75" s="108"/>
      <c r="K75" s="108"/>
      <c r="L75" s="111" t="s">
        <v>84</v>
      </c>
      <c r="M75" s="111"/>
      <c r="N75" s="111"/>
      <c r="O75" s="114"/>
      <c r="P75" s="114"/>
      <c r="Q75" s="114"/>
      <c r="R75" s="85" t="str">
        <f t="shared" si="11"/>
        <v>พร้อมดอกเบี้ย</v>
      </c>
      <c r="S75" s="85"/>
      <c r="T75" s="85"/>
      <c r="U75" s="11"/>
      <c r="W75" s="24">
        <f t="shared" si="4"/>
        <v>74</v>
      </c>
      <c r="X75" s="13" t="str">
        <f t="shared" si="5"/>
        <v>เจ็ดสิบสี่</v>
      </c>
      <c r="Z75" s="54">
        <f>SUM($O$73:O80)</f>
        <v>0</v>
      </c>
      <c r="AA75" s="53">
        <f t="shared" si="6"/>
        <v>0</v>
      </c>
      <c r="AB75" s="43">
        <f t="shared" si="7"/>
        <v>1</v>
      </c>
      <c r="AC75" s="16">
        <f t="shared" si="9"/>
        <v>0</v>
      </c>
      <c r="AD75" s="3" t="b">
        <f t="shared" si="10"/>
        <v>1</v>
      </c>
      <c r="AE75" s="3">
        <f t="shared" si="12"/>
        <v>0</v>
      </c>
      <c r="AF75" s="3">
        <f t="shared" si="13"/>
        <v>4</v>
      </c>
      <c r="AG75" s="57" t="b">
        <f t="shared" si="8"/>
        <v>0</v>
      </c>
    </row>
    <row r="76" spans="1:33" ht="24.75" customHeight="1">
      <c r="A76" s="3"/>
      <c r="B76" s="109" t="s">
        <v>85</v>
      </c>
      <c r="C76" s="109"/>
      <c r="D76" s="18"/>
      <c r="E76" s="110" t="s">
        <v>2</v>
      </c>
      <c r="F76" s="110"/>
      <c r="G76" s="113"/>
      <c r="H76" s="113"/>
      <c r="I76" s="40" t="s">
        <v>1</v>
      </c>
      <c r="J76" s="108"/>
      <c r="K76" s="108"/>
      <c r="L76" s="111" t="s">
        <v>84</v>
      </c>
      <c r="M76" s="111"/>
      <c r="N76" s="111"/>
      <c r="O76" s="114"/>
      <c r="P76" s="114"/>
      <c r="Q76" s="114"/>
      <c r="R76" s="85" t="str">
        <f t="shared" si="11"/>
        <v>พร้อมดอกเบี้ย</v>
      </c>
      <c r="S76" s="85"/>
      <c r="T76" s="85"/>
      <c r="U76" s="11"/>
      <c r="W76" s="24">
        <f t="shared" si="4"/>
        <v>75</v>
      </c>
      <c r="X76" s="13" t="str">
        <f t="shared" si="5"/>
        <v>เจ็ดสิบห้า</v>
      </c>
      <c r="Z76" s="54">
        <f>SUM($O$73:O81)</f>
        <v>0</v>
      </c>
      <c r="AA76" s="53">
        <f t="shared" si="6"/>
        <v>0</v>
      </c>
      <c r="AB76" s="43">
        <f t="shared" si="7"/>
        <v>1</v>
      </c>
      <c r="AC76" s="16">
        <f t="shared" si="9"/>
        <v>0</v>
      </c>
      <c r="AD76" s="3" t="b">
        <f t="shared" si="10"/>
        <v>1</v>
      </c>
      <c r="AE76" s="3">
        <f t="shared" si="12"/>
        <v>0</v>
      </c>
      <c r="AF76" s="3">
        <f t="shared" si="13"/>
        <v>5</v>
      </c>
      <c r="AG76" s="57" t="b">
        <f t="shared" si="8"/>
        <v>0</v>
      </c>
    </row>
    <row r="77" spans="1:33" ht="24.75" customHeight="1">
      <c r="A77" s="3"/>
      <c r="B77" s="109" t="s">
        <v>85</v>
      </c>
      <c r="C77" s="109"/>
      <c r="D77" s="18"/>
      <c r="E77" s="110" t="s">
        <v>2</v>
      </c>
      <c r="F77" s="110"/>
      <c r="G77" s="113"/>
      <c r="H77" s="113"/>
      <c r="I77" s="40" t="s">
        <v>1</v>
      </c>
      <c r="J77" s="108"/>
      <c r="K77" s="108"/>
      <c r="L77" s="111" t="s">
        <v>84</v>
      </c>
      <c r="M77" s="111"/>
      <c r="N77" s="111"/>
      <c r="O77" s="114"/>
      <c r="P77" s="114"/>
      <c r="Q77" s="114"/>
      <c r="R77" s="85" t="str">
        <f t="shared" si="11"/>
        <v>พร้อมดอกเบี้ย</v>
      </c>
      <c r="S77" s="85"/>
      <c r="T77" s="85"/>
      <c r="U77" s="11"/>
      <c r="W77" s="24">
        <f t="shared" si="4"/>
        <v>76</v>
      </c>
      <c r="X77" s="13" t="str">
        <f t="shared" si="5"/>
        <v>เจ็ดสิบหก</v>
      </c>
      <c r="Z77" s="54">
        <f>SUM($O$73:O82)</f>
        <v>0</v>
      </c>
      <c r="AA77" s="53">
        <f t="shared" si="6"/>
        <v>0</v>
      </c>
      <c r="AB77" s="43">
        <f t="shared" si="7"/>
        <v>1</v>
      </c>
      <c r="AC77" s="16">
        <f t="shared" si="9"/>
        <v>0</v>
      </c>
      <c r="AD77" s="3" t="b">
        <f t="shared" si="10"/>
        <v>1</v>
      </c>
      <c r="AE77" s="3">
        <f t="shared" si="12"/>
        <v>0</v>
      </c>
      <c r="AF77" s="3">
        <f t="shared" si="13"/>
        <v>6</v>
      </c>
      <c r="AG77" s="57" t="b">
        <f t="shared" si="8"/>
        <v>0</v>
      </c>
    </row>
    <row r="78" spans="1:33" ht="24.75" customHeight="1">
      <c r="A78" s="3"/>
      <c r="B78" s="109" t="s">
        <v>85</v>
      </c>
      <c r="C78" s="109"/>
      <c r="D78" s="18"/>
      <c r="E78" s="110" t="s">
        <v>2</v>
      </c>
      <c r="F78" s="110"/>
      <c r="G78" s="113"/>
      <c r="H78" s="113"/>
      <c r="I78" s="40" t="s">
        <v>1</v>
      </c>
      <c r="J78" s="108"/>
      <c r="K78" s="108"/>
      <c r="L78" s="111" t="s">
        <v>84</v>
      </c>
      <c r="M78" s="111"/>
      <c r="N78" s="111"/>
      <c r="O78" s="114"/>
      <c r="P78" s="114"/>
      <c r="Q78" s="114"/>
      <c r="R78" s="85" t="str">
        <f t="shared" si="11"/>
        <v>พร้อมดอกเบี้ย</v>
      </c>
      <c r="S78" s="85"/>
      <c r="T78" s="85"/>
      <c r="U78" s="11"/>
      <c r="W78" s="24">
        <f t="shared" si="4"/>
        <v>77</v>
      </c>
      <c r="X78" s="13" t="str">
        <f t="shared" si="5"/>
        <v>เจ็ดสิบเจ็ด</v>
      </c>
      <c r="Y78" s="3"/>
      <c r="Z78" s="54">
        <f>SUM($O$73:O83)</f>
        <v>0</v>
      </c>
      <c r="AA78" s="53">
        <f t="shared" si="6"/>
        <v>0</v>
      </c>
      <c r="AB78" s="43">
        <f t="shared" si="7"/>
        <v>1</v>
      </c>
      <c r="AC78" s="16">
        <f t="shared" si="9"/>
        <v>0</v>
      </c>
      <c r="AD78" s="3" t="b">
        <f t="shared" si="10"/>
        <v>1</v>
      </c>
      <c r="AE78" s="3">
        <f t="shared" si="12"/>
        <v>0</v>
      </c>
      <c r="AF78" s="3">
        <f t="shared" si="13"/>
        <v>7</v>
      </c>
      <c r="AG78" s="57" t="b">
        <f t="shared" si="8"/>
        <v>0</v>
      </c>
    </row>
    <row r="79" spans="1:33" ht="24.75" customHeight="1">
      <c r="A79" s="3"/>
      <c r="B79" s="109" t="s">
        <v>85</v>
      </c>
      <c r="C79" s="109"/>
      <c r="D79" s="18"/>
      <c r="E79" s="110" t="s">
        <v>2</v>
      </c>
      <c r="F79" s="110"/>
      <c r="G79" s="113"/>
      <c r="H79" s="113"/>
      <c r="I79" s="40" t="s">
        <v>1</v>
      </c>
      <c r="J79" s="108"/>
      <c r="K79" s="108"/>
      <c r="L79" s="111" t="s">
        <v>84</v>
      </c>
      <c r="M79" s="111"/>
      <c r="N79" s="111"/>
      <c r="O79" s="114"/>
      <c r="P79" s="114"/>
      <c r="Q79" s="114"/>
      <c r="R79" s="85" t="str">
        <f t="shared" si="11"/>
        <v>พร้อมดอกเบี้ย</v>
      </c>
      <c r="S79" s="85"/>
      <c r="T79" s="85"/>
      <c r="U79" s="11"/>
      <c r="W79" s="24">
        <f t="shared" si="4"/>
        <v>78</v>
      </c>
      <c r="X79" s="13" t="str">
        <f t="shared" si="5"/>
        <v>เจ็ดสิบแปด</v>
      </c>
      <c r="Z79" s="54">
        <f>SUM($O$73:O84)</f>
        <v>0</v>
      </c>
      <c r="AA79" s="53">
        <f t="shared" si="6"/>
        <v>0</v>
      </c>
      <c r="AB79" s="43">
        <f t="shared" si="7"/>
        <v>1</v>
      </c>
      <c r="AC79" s="16">
        <f t="shared" si="9"/>
        <v>0</v>
      </c>
      <c r="AD79" s="3" t="b">
        <f t="shared" si="10"/>
        <v>1</v>
      </c>
      <c r="AE79" s="3">
        <f t="shared" si="12"/>
        <v>0</v>
      </c>
      <c r="AF79" s="3">
        <f t="shared" si="13"/>
        <v>8</v>
      </c>
      <c r="AG79" s="57" t="b">
        <f t="shared" si="8"/>
        <v>0</v>
      </c>
    </row>
    <row r="80" spans="1:33" ht="24.75" customHeight="1">
      <c r="A80" s="3"/>
      <c r="B80" s="109" t="s">
        <v>85</v>
      </c>
      <c r="C80" s="109"/>
      <c r="D80" s="18"/>
      <c r="E80" s="110" t="s">
        <v>2</v>
      </c>
      <c r="F80" s="110"/>
      <c r="G80" s="113"/>
      <c r="H80" s="113"/>
      <c r="I80" s="40" t="s">
        <v>1</v>
      </c>
      <c r="J80" s="108"/>
      <c r="K80" s="108"/>
      <c r="L80" s="111" t="s">
        <v>84</v>
      </c>
      <c r="M80" s="111"/>
      <c r="N80" s="111"/>
      <c r="O80" s="114"/>
      <c r="P80" s="114"/>
      <c r="Q80" s="114"/>
      <c r="R80" s="85" t="str">
        <f t="shared" si="11"/>
        <v>พร้อมดอกเบี้ย</v>
      </c>
      <c r="S80" s="85"/>
      <c r="T80" s="85"/>
      <c r="U80" s="11"/>
      <c r="W80" s="24">
        <f t="shared" si="4"/>
        <v>79</v>
      </c>
      <c r="X80" s="13" t="str">
        <f t="shared" si="5"/>
        <v>เจ็ดสิบเก้า</v>
      </c>
      <c r="Z80" s="54">
        <f>SUM($O$73:O85)</f>
        <v>0</v>
      </c>
      <c r="AA80" s="53">
        <f t="shared" si="6"/>
        <v>0</v>
      </c>
      <c r="AB80" s="43">
        <f t="shared" si="7"/>
        <v>1</v>
      </c>
      <c r="AC80" s="16">
        <f t="shared" si="9"/>
        <v>0</v>
      </c>
      <c r="AD80" s="3" t="b">
        <f t="shared" si="10"/>
        <v>1</v>
      </c>
      <c r="AE80" s="3">
        <f t="shared" si="12"/>
        <v>0</v>
      </c>
      <c r="AF80" s="3">
        <f t="shared" si="13"/>
        <v>9</v>
      </c>
      <c r="AG80" s="57" t="b">
        <f t="shared" si="8"/>
        <v>0</v>
      </c>
    </row>
    <row r="81" spans="1:33" ht="24.75" customHeight="1">
      <c r="A81" s="3"/>
      <c r="B81" s="109" t="s">
        <v>85</v>
      </c>
      <c r="C81" s="109"/>
      <c r="D81" s="18"/>
      <c r="E81" s="110" t="s">
        <v>2</v>
      </c>
      <c r="F81" s="110"/>
      <c r="G81" s="113"/>
      <c r="H81" s="113"/>
      <c r="I81" s="40" t="s">
        <v>1</v>
      </c>
      <c r="J81" s="108"/>
      <c r="K81" s="108"/>
      <c r="L81" s="111" t="s">
        <v>84</v>
      </c>
      <c r="M81" s="111"/>
      <c r="N81" s="111"/>
      <c r="O81" s="114"/>
      <c r="P81" s="114"/>
      <c r="Q81" s="114"/>
      <c r="R81" s="85" t="str">
        <f t="shared" si="11"/>
        <v>พร้อมดอกเบี้ย</v>
      </c>
      <c r="S81" s="85"/>
      <c r="T81" s="85"/>
      <c r="U81" s="11"/>
      <c r="W81" s="24">
        <f t="shared" si="4"/>
        <v>80</v>
      </c>
      <c r="X81" s="13" t="str">
        <f t="shared" si="5"/>
        <v>แปดสิบ</v>
      </c>
      <c r="Z81" s="54">
        <f>SUM($O$73:O86)</f>
        <v>0</v>
      </c>
      <c r="AA81" s="53">
        <f t="shared" si="6"/>
        <v>0</v>
      </c>
      <c r="AB81" s="43">
        <f t="shared" si="7"/>
        <v>1</v>
      </c>
      <c r="AC81" s="16">
        <f t="shared" si="9"/>
        <v>0</v>
      </c>
      <c r="AD81" s="3" t="b">
        <f t="shared" si="10"/>
        <v>1</v>
      </c>
      <c r="AE81" s="3">
        <f t="shared" si="12"/>
        <v>0</v>
      </c>
      <c r="AF81" s="3">
        <f t="shared" si="13"/>
        <v>10</v>
      </c>
      <c r="AG81" s="57" t="b">
        <f t="shared" si="8"/>
        <v>0</v>
      </c>
    </row>
    <row r="82" spans="1:33" ht="24.75" customHeight="1">
      <c r="A82" s="3"/>
      <c r="B82" s="109" t="s">
        <v>85</v>
      </c>
      <c r="C82" s="109"/>
      <c r="D82" s="18"/>
      <c r="E82" s="110" t="s">
        <v>2</v>
      </c>
      <c r="F82" s="110"/>
      <c r="G82" s="113"/>
      <c r="H82" s="113"/>
      <c r="I82" s="40" t="s">
        <v>1</v>
      </c>
      <c r="J82" s="108"/>
      <c r="K82" s="108"/>
      <c r="L82" s="111" t="s">
        <v>84</v>
      </c>
      <c r="M82" s="111"/>
      <c r="N82" s="111"/>
      <c r="O82" s="114"/>
      <c r="P82" s="114"/>
      <c r="Q82" s="114"/>
      <c r="R82" s="85" t="str">
        <f t="shared" si="11"/>
        <v>พร้อมดอกเบี้ย</v>
      </c>
      <c r="S82" s="85"/>
      <c r="T82" s="85"/>
      <c r="U82" s="11"/>
      <c r="W82" s="24">
        <f t="shared" si="4"/>
        <v>81</v>
      </c>
      <c r="X82" s="13" t="str">
        <f t="shared" si="5"/>
        <v>แปดสิบเอ็ด</v>
      </c>
      <c r="Z82" s="54">
        <f>SUM($O$73:O87)</f>
        <v>0</v>
      </c>
      <c r="AA82" s="53">
        <f t="shared" si="6"/>
        <v>0</v>
      </c>
      <c r="AB82" s="43">
        <f t="shared" si="7"/>
        <v>1</v>
      </c>
      <c r="AC82" s="16">
        <f t="shared" si="9"/>
        <v>0</v>
      </c>
      <c r="AD82" s="3" t="b">
        <f t="shared" si="10"/>
        <v>1</v>
      </c>
      <c r="AE82" s="3">
        <f t="shared" si="12"/>
        <v>0</v>
      </c>
      <c r="AF82" s="3">
        <f t="shared" si="13"/>
        <v>11</v>
      </c>
      <c r="AG82" s="57" t="b">
        <f t="shared" si="8"/>
        <v>0</v>
      </c>
    </row>
    <row r="83" spans="1:33" ht="24.75" customHeight="1">
      <c r="A83" s="59"/>
      <c r="B83" s="109" t="s">
        <v>85</v>
      </c>
      <c r="C83" s="109"/>
      <c r="D83" s="18"/>
      <c r="E83" s="110" t="s">
        <v>2</v>
      </c>
      <c r="F83" s="110"/>
      <c r="G83" s="113"/>
      <c r="H83" s="113"/>
      <c r="I83" s="40" t="s">
        <v>1</v>
      </c>
      <c r="J83" s="108"/>
      <c r="K83" s="108"/>
      <c r="L83" s="111" t="s">
        <v>84</v>
      </c>
      <c r="M83" s="111"/>
      <c r="N83" s="111"/>
      <c r="O83" s="114"/>
      <c r="P83" s="114"/>
      <c r="Q83" s="114"/>
      <c r="R83" s="85" t="str">
        <f t="shared" si="11"/>
        <v>พร้อมดอกเบี้ย</v>
      </c>
      <c r="S83" s="85"/>
      <c r="T83" s="85"/>
      <c r="U83" s="8"/>
      <c r="W83" s="24">
        <f t="shared" si="4"/>
        <v>82</v>
      </c>
      <c r="X83" s="13" t="str">
        <f t="shared" si="5"/>
        <v>แปดสิบสอง</v>
      </c>
      <c r="Z83" s="54"/>
      <c r="AA83" s="53">
        <f t="shared" si="6"/>
        <v>0</v>
      </c>
      <c r="AB83" s="43">
        <f t="shared" si="7"/>
        <v>1</v>
      </c>
      <c r="AC83" s="16">
        <f t="shared" si="9"/>
        <v>0</v>
      </c>
      <c r="AD83" s="3" t="b">
        <f t="shared" si="10"/>
        <v>1</v>
      </c>
      <c r="AE83" s="3">
        <f t="shared" si="12"/>
        <v>0</v>
      </c>
      <c r="AF83" s="3">
        <f t="shared" si="13"/>
        <v>12</v>
      </c>
      <c r="AG83" s="57" t="b">
        <f t="shared" si="8"/>
        <v>0</v>
      </c>
    </row>
    <row r="84" spans="1:33" ht="24.75" customHeight="1">
      <c r="A84" s="59"/>
      <c r="B84" s="109" t="s">
        <v>85</v>
      </c>
      <c r="C84" s="109"/>
      <c r="D84" s="18"/>
      <c r="E84" s="110" t="s">
        <v>2</v>
      </c>
      <c r="F84" s="110"/>
      <c r="G84" s="113"/>
      <c r="H84" s="113"/>
      <c r="I84" s="40" t="s">
        <v>1</v>
      </c>
      <c r="J84" s="108"/>
      <c r="K84" s="108"/>
      <c r="L84" s="111" t="s">
        <v>84</v>
      </c>
      <c r="M84" s="111"/>
      <c r="N84" s="111"/>
      <c r="O84" s="114"/>
      <c r="P84" s="114"/>
      <c r="Q84" s="114"/>
      <c r="R84" s="85" t="str">
        <f t="shared" si="11"/>
        <v>พร้อมดอกเบี้ย</v>
      </c>
      <c r="S84" s="85"/>
      <c r="T84" s="85"/>
      <c r="U84" s="8"/>
      <c r="W84" s="24">
        <f t="shared" si="4"/>
        <v>83</v>
      </c>
      <c r="X84" s="13" t="str">
        <f t="shared" si="5"/>
        <v>แปดสิบสาม</v>
      </c>
      <c r="AA84" s="53">
        <f t="shared" si="6"/>
        <v>0</v>
      </c>
      <c r="AB84" s="43">
        <f t="shared" si="7"/>
        <v>1</v>
      </c>
      <c r="AC84" s="16">
        <f t="shared" si="9"/>
        <v>0</v>
      </c>
      <c r="AD84" s="3" t="b">
        <f t="shared" si="10"/>
        <v>1</v>
      </c>
      <c r="AE84" s="3">
        <f t="shared" si="12"/>
        <v>0</v>
      </c>
      <c r="AF84" s="3">
        <f t="shared" si="13"/>
        <v>13</v>
      </c>
      <c r="AG84" s="57" t="b">
        <f t="shared" si="8"/>
        <v>0</v>
      </c>
    </row>
    <row r="85" spans="2:33" ht="24.75" customHeight="1">
      <c r="B85" s="109" t="s">
        <v>85</v>
      </c>
      <c r="C85" s="109"/>
      <c r="D85" s="18"/>
      <c r="E85" s="110" t="s">
        <v>2</v>
      </c>
      <c r="F85" s="110"/>
      <c r="G85" s="113"/>
      <c r="H85" s="113"/>
      <c r="I85" s="40" t="s">
        <v>1</v>
      </c>
      <c r="J85" s="108"/>
      <c r="K85" s="108"/>
      <c r="L85" s="111" t="s">
        <v>84</v>
      </c>
      <c r="M85" s="111"/>
      <c r="N85" s="111"/>
      <c r="O85" s="114"/>
      <c r="P85" s="114"/>
      <c r="Q85" s="114"/>
      <c r="R85" s="85" t="str">
        <f t="shared" si="11"/>
        <v>พร้อมดอกเบี้ย</v>
      </c>
      <c r="S85" s="85"/>
      <c r="T85" s="85"/>
      <c r="U85" s="8"/>
      <c r="W85" s="24">
        <f t="shared" si="4"/>
        <v>84</v>
      </c>
      <c r="X85" s="13" t="str">
        <f t="shared" si="5"/>
        <v>แปดสิบสี่</v>
      </c>
      <c r="AA85" s="53">
        <f t="shared" si="6"/>
        <v>0</v>
      </c>
      <c r="AB85" s="43">
        <f t="shared" si="7"/>
        <v>1</v>
      </c>
      <c r="AC85" s="16">
        <f t="shared" si="9"/>
        <v>0</v>
      </c>
      <c r="AD85" s="3" t="b">
        <f t="shared" si="10"/>
        <v>1</v>
      </c>
      <c r="AE85" s="3">
        <f t="shared" si="12"/>
        <v>0</v>
      </c>
      <c r="AF85" s="3">
        <f t="shared" si="13"/>
        <v>14</v>
      </c>
      <c r="AG85" s="57" t="b">
        <f t="shared" si="8"/>
        <v>0</v>
      </c>
    </row>
    <row r="86" spans="2:33" ht="24.75" customHeight="1">
      <c r="B86" s="109" t="s">
        <v>85</v>
      </c>
      <c r="C86" s="109"/>
      <c r="D86" s="18"/>
      <c r="E86" s="110" t="s">
        <v>2</v>
      </c>
      <c r="F86" s="110"/>
      <c r="G86" s="113"/>
      <c r="H86" s="113"/>
      <c r="I86" s="40" t="s">
        <v>1</v>
      </c>
      <c r="J86" s="108"/>
      <c r="K86" s="108"/>
      <c r="L86" s="111" t="s">
        <v>84</v>
      </c>
      <c r="M86" s="111"/>
      <c r="N86" s="111"/>
      <c r="O86" s="114"/>
      <c r="P86" s="114"/>
      <c r="Q86" s="114"/>
      <c r="R86" s="85" t="str">
        <f t="shared" si="11"/>
        <v>พร้อมดอกเบี้ย</v>
      </c>
      <c r="S86" s="85"/>
      <c r="T86" s="85"/>
      <c r="U86" s="8"/>
      <c r="W86" s="24">
        <f t="shared" si="4"/>
        <v>85</v>
      </c>
      <c r="X86" s="13" t="str">
        <f t="shared" si="5"/>
        <v>แปดสิบห้า</v>
      </c>
      <c r="AA86" s="53">
        <f t="shared" si="6"/>
        <v>0</v>
      </c>
      <c r="AB86" s="43">
        <f t="shared" si="7"/>
        <v>1</v>
      </c>
      <c r="AC86" s="16">
        <f t="shared" si="9"/>
        <v>0</v>
      </c>
      <c r="AD86" s="3" t="b">
        <f t="shared" si="10"/>
        <v>1</v>
      </c>
      <c r="AE86" s="3">
        <f t="shared" si="12"/>
        <v>0</v>
      </c>
      <c r="AF86" s="3">
        <f t="shared" si="13"/>
        <v>15</v>
      </c>
      <c r="AG86" s="57" t="b">
        <f t="shared" si="8"/>
        <v>0</v>
      </c>
    </row>
    <row r="87" spans="2:33" ht="24.75" customHeight="1">
      <c r="B87" s="109" t="s">
        <v>85</v>
      </c>
      <c r="C87" s="109"/>
      <c r="D87" s="18"/>
      <c r="E87" s="110" t="s">
        <v>2</v>
      </c>
      <c r="F87" s="110"/>
      <c r="G87" s="113"/>
      <c r="H87" s="113"/>
      <c r="I87" s="40" t="s">
        <v>1</v>
      </c>
      <c r="J87" s="108"/>
      <c r="K87" s="108"/>
      <c r="L87" s="111" t="s">
        <v>84</v>
      </c>
      <c r="M87" s="111"/>
      <c r="N87" s="111"/>
      <c r="O87" s="114"/>
      <c r="P87" s="114"/>
      <c r="Q87" s="114"/>
      <c r="R87" s="85" t="str">
        <f>IF(AND(LEN(O87)=0,AA86&gt;0,LEN($O$73)&gt;0),"เหลือ "&amp;TEXT(AA86,"#,###.00"),$R$73)</f>
        <v>พร้อมดอกเบี้ย</v>
      </c>
      <c r="S87" s="85"/>
      <c r="T87" s="85"/>
      <c r="U87" s="8"/>
      <c r="W87" s="24">
        <f t="shared" si="4"/>
        <v>86</v>
      </c>
      <c r="X87" s="13" t="str">
        <f t="shared" si="5"/>
        <v>แปดสิบหก</v>
      </c>
      <c r="AA87" s="3"/>
      <c r="AB87" s="3"/>
      <c r="AC87" s="3"/>
      <c r="AD87" s="3"/>
      <c r="AE87" s="3"/>
      <c r="AF87" s="3"/>
      <c r="AG87" s="25"/>
    </row>
    <row r="88" spans="1:33" ht="23.25" customHeight="1">
      <c r="A88" s="8"/>
      <c r="B88" s="8"/>
      <c r="C88" s="8"/>
      <c r="D88" s="8" t="s">
        <v>134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W88" s="24">
        <f t="shared" si="4"/>
        <v>87</v>
      </c>
      <c r="X88" s="13" t="str">
        <f t="shared" si="5"/>
        <v>แปดสิบเจ็ด</v>
      </c>
      <c r="AA88" s="3"/>
      <c r="AB88" s="3"/>
      <c r="AC88" s="3"/>
      <c r="AD88" s="3"/>
      <c r="AE88" s="3"/>
      <c r="AF88" s="3"/>
      <c r="AG88" s="25"/>
    </row>
    <row r="89" spans="1:33" ht="23.25" customHeight="1">
      <c r="A89" s="8" t="s">
        <v>65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W89" s="24">
        <f t="shared" si="4"/>
        <v>88</v>
      </c>
      <c r="X89" s="13" t="str">
        <f t="shared" si="5"/>
        <v>แปดสิบแปด</v>
      </c>
      <c r="AA89" s="3"/>
      <c r="AB89" s="3"/>
      <c r="AC89" s="3"/>
      <c r="AD89" s="3"/>
      <c r="AE89" s="3"/>
      <c r="AF89" s="3"/>
      <c r="AG89" s="25"/>
    </row>
    <row r="90" spans="1:33" ht="23.25" customHeight="1">
      <c r="A90" s="8" t="s">
        <v>54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W90" s="24">
        <f t="shared" si="4"/>
        <v>89</v>
      </c>
      <c r="X90" s="13" t="str">
        <f t="shared" si="5"/>
        <v>แปดสิบเก้า</v>
      </c>
      <c r="AA90" s="3"/>
      <c r="AB90" s="3"/>
      <c r="AC90" s="3"/>
      <c r="AD90" s="3"/>
      <c r="AE90" s="3"/>
      <c r="AF90" s="3"/>
      <c r="AG90" s="25"/>
    </row>
    <row r="91" spans="1:33" ht="23.25" customHeight="1">
      <c r="A91" s="63"/>
      <c r="B91" s="63"/>
      <c r="C91" s="63"/>
      <c r="D91" s="117" t="s">
        <v>55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63"/>
      <c r="U91" s="8"/>
      <c r="W91" s="24">
        <f t="shared" si="4"/>
        <v>90</v>
      </c>
      <c r="X91" s="13" t="str">
        <f t="shared" si="5"/>
        <v>เก้าสิบ</v>
      </c>
      <c r="AA91" s="3"/>
      <c r="AB91" s="3"/>
      <c r="AC91" s="3"/>
      <c r="AD91" s="3"/>
      <c r="AE91" s="3"/>
      <c r="AF91" s="3"/>
      <c r="AG91" s="25"/>
    </row>
    <row r="92" spans="1:33" ht="23.25" customHeight="1">
      <c r="A92" s="117" t="s">
        <v>64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8"/>
      <c r="W92" s="24">
        <f t="shared" si="4"/>
        <v>91</v>
      </c>
      <c r="X92" s="13" t="str">
        <f t="shared" si="5"/>
        <v>เก้าสิบเอ็ด</v>
      </c>
      <c r="AA92" s="3"/>
      <c r="AB92" s="3"/>
      <c r="AC92" s="3"/>
      <c r="AD92" s="3"/>
      <c r="AE92" s="3"/>
      <c r="AF92" s="3"/>
      <c r="AG92" s="25"/>
    </row>
    <row r="93" spans="1:33" ht="23.25" customHeight="1">
      <c r="A93" s="117" t="s">
        <v>56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63"/>
      <c r="U93" s="8"/>
      <c r="W93" s="24">
        <f t="shared" si="4"/>
        <v>92</v>
      </c>
      <c r="X93" s="13" t="str">
        <f t="shared" si="5"/>
        <v>เก้าสิบสอง</v>
      </c>
      <c r="AA93" s="3"/>
      <c r="AB93" s="3"/>
      <c r="AC93" s="3"/>
      <c r="AD93" s="3"/>
      <c r="AE93" s="3"/>
      <c r="AF93" s="3"/>
      <c r="AG93" s="25"/>
    </row>
    <row r="94" spans="1:33" ht="23.25" customHeight="1">
      <c r="A94" s="117" t="s">
        <v>124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8"/>
      <c r="W94" s="24">
        <f t="shared" si="4"/>
        <v>93</v>
      </c>
      <c r="X94" s="13" t="str">
        <f t="shared" si="5"/>
        <v>เก้าสิบสาม</v>
      </c>
      <c r="AA94" s="3"/>
      <c r="AB94" s="3"/>
      <c r="AC94" s="3"/>
      <c r="AD94" s="3"/>
      <c r="AE94" s="3"/>
      <c r="AF94" s="3"/>
      <c r="AG94" s="25"/>
    </row>
    <row r="95" spans="1:33" ht="23.25" customHeight="1">
      <c r="A95" s="117" t="s">
        <v>61</v>
      </c>
      <c r="B95" s="117"/>
      <c r="C95" s="117"/>
      <c r="D95" s="117"/>
      <c r="E95" s="117"/>
      <c r="F95" s="117"/>
      <c r="G95" s="117"/>
      <c r="H95" s="117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W95" s="24">
        <f t="shared" si="4"/>
        <v>94</v>
      </c>
      <c r="X95" s="13" t="str">
        <f t="shared" si="5"/>
        <v>เก้าสิบสี่</v>
      </c>
      <c r="AA95" s="3"/>
      <c r="AB95" s="3"/>
      <c r="AC95" s="3"/>
      <c r="AD95" s="3"/>
      <c r="AE95" s="3"/>
      <c r="AF95" s="3"/>
      <c r="AG95" s="25"/>
    </row>
    <row r="96" spans="17:33" ht="19.5" customHeight="1">
      <c r="Q96" s="126" t="s">
        <v>135</v>
      </c>
      <c r="R96" s="126"/>
      <c r="S96" s="126"/>
      <c r="T96" s="126"/>
      <c r="U96" s="8"/>
      <c r="W96" s="24">
        <f t="shared" si="4"/>
        <v>95</v>
      </c>
      <c r="X96" s="13" t="str">
        <f t="shared" si="5"/>
        <v>เก้าสิบห้า</v>
      </c>
      <c r="AA96" s="3"/>
      <c r="AB96" s="3"/>
      <c r="AC96" s="3"/>
      <c r="AD96" s="3"/>
      <c r="AE96" s="3"/>
      <c r="AF96" s="3"/>
      <c r="AG96" s="25"/>
    </row>
    <row r="97" spans="11:33" ht="24.75" customHeight="1">
      <c r="K97" s="10" t="s">
        <v>24</v>
      </c>
      <c r="U97" s="8"/>
      <c r="W97" s="24">
        <f t="shared" si="4"/>
        <v>96</v>
      </c>
      <c r="X97" s="13" t="str">
        <f t="shared" si="5"/>
        <v>เก้าสิบหก</v>
      </c>
      <c r="AA97" s="3"/>
      <c r="AB97" s="3"/>
      <c r="AC97" s="3"/>
      <c r="AD97" s="3"/>
      <c r="AE97" s="3"/>
      <c r="AF97" s="3"/>
      <c r="AG97" s="25"/>
    </row>
    <row r="98" spans="1:33" ht="23.25" customHeight="1">
      <c r="A98" s="77"/>
      <c r="B98" s="77"/>
      <c r="C98" s="77"/>
      <c r="D98" s="82" t="s">
        <v>125</v>
      </c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"/>
      <c r="W98" s="24">
        <f t="shared" si="4"/>
        <v>97</v>
      </c>
      <c r="X98" s="13" t="str">
        <f t="shared" si="5"/>
        <v>เก้าสิบเจ็ด</v>
      </c>
      <c r="AA98" s="3"/>
      <c r="AB98" s="3"/>
      <c r="AC98" s="3"/>
      <c r="AD98" s="3"/>
      <c r="AE98" s="3"/>
      <c r="AF98" s="3"/>
      <c r="AG98" s="25"/>
    </row>
    <row r="99" spans="1:33" ht="23.25" customHeight="1">
      <c r="A99" s="82" t="s">
        <v>126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"/>
      <c r="W99" s="24">
        <f t="shared" si="4"/>
        <v>98</v>
      </c>
      <c r="X99" s="13" t="str">
        <f t="shared" si="5"/>
        <v>เก้าสิบแปด</v>
      </c>
      <c r="AA99" s="3"/>
      <c r="AB99" s="3"/>
      <c r="AC99" s="3"/>
      <c r="AD99" s="3"/>
      <c r="AE99" s="3"/>
      <c r="AF99" s="3"/>
      <c r="AG99" s="25"/>
    </row>
    <row r="100" spans="1:33" ht="23.25" customHeight="1">
      <c r="A100" s="77"/>
      <c r="B100" s="77"/>
      <c r="C100" s="77"/>
      <c r="D100" s="82" t="s">
        <v>58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"/>
      <c r="W100" s="24">
        <f aca="true" t="shared" si="14" ref="W100:W129">W99+1</f>
        <v>99</v>
      </c>
      <c r="X100" s="13" t="str">
        <f t="shared" si="5"/>
        <v>เก้าสิบเก้า</v>
      </c>
      <c r="AC100" s="3"/>
      <c r="AD100" s="3"/>
      <c r="AE100" s="3"/>
      <c r="AF100" s="3"/>
      <c r="AG100" s="25"/>
    </row>
    <row r="101" spans="1:33" ht="23.25" customHeight="1">
      <c r="A101" s="82" t="s">
        <v>57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W101" s="24">
        <f t="shared" si="14"/>
        <v>100</v>
      </c>
      <c r="X101" s="13" t="str">
        <f t="shared" si="5"/>
        <v>หนึ่งร้อย</v>
      </c>
      <c r="Y101" s="3"/>
      <c r="AA101" s="3"/>
      <c r="AB101" s="3"/>
      <c r="AC101" s="3"/>
      <c r="AD101" s="3"/>
      <c r="AE101" s="3"/>
      <c r="AF101" s="3"/>
      <c r="AG101" s="25"/>
    </row>
    <row r="102" spans="1:33" ht="23.25" customHeight="1">
      <c r="A102" s="77"/>
      <c r="B102" s="77"/>
      <c r="C102" s="77"/>
      <c r="D102" s="82" t="s">
        <v>67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W102" s="24">
        <f t="shared" si="14"/>
        <v>101</v>
      </c>
      <c r="X102" s="13" t="str">
        <f t="shared" si="5"/>
        <v>หนึ่งร้อยเอ็ด</v>
      </c>
      <c r="Y102" s="3"/>
      <c r="AA102" s="3"/>
      <c r="AB102" s="3"/>
      <c r="AC102" s="3"/>
      <c r="AD102" s="3"/>
      <c r="AE102" s="3"/>
      <c r="AF102" s="3"/>
      <c r="AG102" s="25"/>
    </row>
    <row r="103" spans="1:33" ht="23.25" customHeight="1">
      <c r="A103" s="82" t="s">
        <v>63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W103" s="24">
        <f t="shared" si="14"/>
        <v>102</v>
      </c>
      <c r="X103" s="13" t="str">
        <f t="shared" si="5"/>
        <v>หนึ่งร้อยสอง</v>
      </c>
      <c r="Y103" s="3"/>
      <c r="AA103" s="3"/>
      <c r="AB103" s="3"/>
      <c r="AC103" s="3"/>
      <c r="AD103" s="3"/>
      <c r="AE103" s="3"/>
      <c r="AF103" s="3"/>
      <c r="AG103" s="25"/>
    </row>
    <row r="104" spans="1:33" ht="23.25" customHeight="1">
      <c r="A104" s="82" t="s">
        <v>136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W104" s="24">
        <f t="shared" si="14"/>
        <v>103</v>
      </c>
      <c r="X104" s="13" t="str">
        <f t="shared" si="5"/>
        <v>หนึ่งร้อยสาม</v>
      </c>
      <c r="Y104" s="3"/>
      <c r="Z104" s="3"/>
      <c r="AA104" s="3"/>
      <c r="AB104" s="3"/>
      <c r="AC104" s="3"/>
      <c r="AD104" s="3"/>
      <c r="AE104" s="3"/>
      <c r="AF104" s="3"/>
      <c r="AG104" s="25"/>
    </row>
    <row r="105" spans="1:33" ht="23.25" customHeight="1">
      <c r="A105" s="82" t="s">
        <v>62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"/>
      <c r="W105" s="24">
        <f t="shared" si="14"/>
        <v>104</v>
      </c>
      <c r="X105" s="13" t="str">
        <f t="shared" si="5"/>
        <v>หนึ่งร้อยสี่</v>
      </c>
      <c r="Y105" s="3"/>
      <c r="Z105" s="3"/>
      <c r="AA105" s="3"/>
      <c r="AB105" s="3"/>
      <c r="AC105" s="3"/>
      <c r="AD105" s="3"/>
      <c r="AE105" s="3"/>
      <c r="AF105" s="3"/>
      <c r="AG105" s="25"/>
    </row>
    <row r="106" spans="1:33" ht="23.25" customHeight="1">
      <c r="A106" s="77"/>
      <c r="B106" s="77"/>
      <c r="C106" s="77"/>
      <c r="D106" s="82" t="s">
        <v>117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"/>
      <c r="W106" s="24">
        <f t="shared" si="14"/>
        <v>105</v>
      </c>
      <c r="X106" s="13" t="str">
        <f t="shared" si="5"/>
        <v>หนึ่งร้อยห้า</v>
      </c>
      <c r="Y106" s="3"/>
      <c r="Z106" s="3"/>
      <c r="AA106" s="3"/>
      <c r="AB106" s="3"/>
      <c r="AC106" s="3"/>
      <c r="AD106" s="3"/>
      <c r="AE106" s="3"/>
      <c r="AF106" s="3"/>
      <c r="AG106" s="25"/>
    </row>
    <row r="107" spans="1:33" ht="23.25" customHeight="1">
      <c r="A107" s="82" t="s">
        <v>127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"/>
      <c r="W107" s="24">
        <f t="shared" si="14"/>
        <v>106</v>
      </c>
      <c r="X107" s="13" t="str">
        <f t="shared" si="5"/>
        <v>หนึ่งร้อยหก</v>
      </c>
      <c r="Y107" s="3"/>
      <c r="Z107" s="3"/>
      <c r="AA107" s="3"/>
      <c r="AB107" s="3"/>
      <c r="AC107" s="3"/>
      <c r="AD107" s="3"/>
      <c r="AE107" s="3"/>
      <c r="AF107" s="3"/>
      <c r="AG107" s="25"/>
    </row>
    <row r="108" spans="1:33" ht="23.25" customHeight="1">
      <c r="A108" s="82" t="s">
        <v>106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"/>
      <c r="W108" s="24">
        <f t="shared" si="14"/>
        <v>107</v>
      </c>
      <c r="X108" s="13" t="str">
        <f t="shared" si="5"/>
        <v>หนึ่งร้อยเจ็ด</v>
      </c>
      <c r="Y108" s="3"/>
      <c r="Z108" s="3"/>
      <c r="AA108" s="3"/>
      <c r="AB108" s="3"/>
      <c r="AC108" s="3"/>
      <c r="AD108" s="3"/>
      <c r="AE108" s="3"/>
      <c r="AF108" s="3"/>
      <c r="AG108" s="25"/>
    </row>
    <row r="109" spans="1:33" ht="9.75" customHeight="1">
      <c r="A109" s="77"/>
      <c r="B109" s="77"/>
      <c r="C109" s="77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"/>
      <c r="W109" s="24">
        <f t="shared" si="14"/>
        <v>108</v>
      </c>
      <c r="X109" s="13" t="str">
        <f t="shared" si="5"/>
        <v>หนึ่งร้อยแปด</v>
      </c>
      <c r="Y109" s="3"/>
      <c r="Z109" s="3"/>
      <c r="AA109" s="3"/>
      <c r="AB109" s="3"/>
      <c r="AC109" s="3"/>
      <c r="AD109" s="3"/>
      <c r="AE109" s="3"/>
      <c r="AF109" s="3"/>
      <c r="AG109" s="25"/>
    </row>
    <row r="110" spans="1:33" ht="23.25" customHeight="1">
      <c r="A110" s="77"/>
      <c r="B110" s="77"/>
      <c r="C110" s="77"/>
      <c r="D110" s="82" t="s">
        <v>118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"/>
      <c r="W110" s="24">
        <f t="shared" si="14"/>
        <v>109</v>
      </c>
      <c r="X110" s="13" t="str">
        <f t="shared" si="5"/>
        <v>หนึ่งร้อยเก้า</v>
      </c>
      <c r="Y110" s="3"/>
      <c r="Z110" s="3"/>
      <c r="AA110" s="3"/>
      <c r="AB110" s="3"/>
      <c r="AC110" s="3"/>
      <c r="AD110" s="3"/>
      <c r="AE110" s="3"/>
      <c r="AF110" s="3"/>
      <c r="AG110" s="25"/>
    </row>
    <row r="111" spans="1:33" ht="23.25" customHeight="1">
      <c r="A111" s="82" t="s">
        <v>119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"/>
      <c r="W111" s="24">
        <f t="shared" si="14"/>
        <v>110</v>
      </c>
      <c r="X111" s="13" t="str">
        <f t="shared" si="5"/>
        <v>หนึ่งร้อยสิบ</v>
      </c>
      <c r="Y111" s="3"/>
      <c r="Z111" s="3"/>
      <c r="AA111" s="3"/>
      <c r="AB111" s="3"/>
      <c r="AC111" s="3"/>
      <c r="AD111" s="3"/>
      <c r="AE111" s="3"/>
      <c r="AF111" s="3"/>
      <c r="AG111" s="25"/>
    </row>
    <row r="112" spans="1:33" ht="24" customHeight="1" hidden="1">
      <c r="A112" s="77"/>
      <c r="B112" s="77"/>
      <c r="C112" s="77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"/>
      <c r="W112" s="24">
        <f t="shared" si="14"/>
        <v>111</v>
      </c>
      <c r="X112" s="13" t="str">
        <f t="shared" si="5"/>
        <v>หนึ่งร้อยสิบเอ็ด</v>
      </c>
      <c r="Y112" s="3"/>
      <c r="Z112" s="3"/>
      <c r="AA112" s="3"/>
      <c r="AB112" s="3"/>
      <c r="AC112" s="3"/>
      <c r="AD112" s="3"/>
      <c r="AE112" s="3"/>
      <c r="AF112" s="3"/>
      <c r="AG112" s="25"/>
    </row>
    <row r="113" spans="1:33" ht="24" customHeight="1" hidden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"/>
      <c r="W113" s="24">
        <f t="shared" si="14"/>
        <v>112</v>
      </c>
      <c r="X113" s="13" t="str">
        <f t="shared" si="5"/>
        <v>หนึ่งร้อยสิบสอง</v>
      </c>
      <c r="Y113" s="3"/>
      <c r="Z113" s="3"/>
      <c r="AA113" s="3"/>
      <c r="AB113" s="3"/>
      <c r="AC113" s="3"/>
      <c r="AD113" s="3"/>
      <c r="AE113" s="3"/>
      <c r="AF113" s="3"/>
      <c r="AG113" s="25"/>
    </row>
    <row r="114" spans="1:33" ht="9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W114" s="24">
        <f t="shared" si="14"/>
        <v>113</v>
      </c>
      <c r="X114" s="13" t="str">
        <f t="shared" si="5"/>
        <v>หนึ่งร้อยสิบสาม</v>
      </c>
      <c r="Y114" s="3"/>
      <c r="Z114" s="3"/>
      <c r="AA114" s="3"/>
      <c r="AB114" s="3"/>
      <c r="AC114" s="3"/>
      <c r="AD114" s="3"/>
      <c r="AE114" s="3"/>
      <c r="AF114" s="3"/>
      <c r="AG114" s="25"/>
    </row>
    <row r="115" spans="1:33" ht="23.25" customHeight="1">
      <c r="A115" s="73" t="str">
        <f>"(ลงชื่อ)"&amp;Z120</f>
        <v>(ลงชื่อ)   </v>
      </c>
      <c r="B115" s="73"/>
      <c r="C115" s="73"/>
      <c r="D115" s="73"/>
      <c r="E115" s="73"/>
      <c r="F115" s="33"/>
      <c r="G115" s="33"/>
      <c r="H115" s="33"/>
      <c r="I115" s="33"/>
      <c r="J115" s="33"/>
      <c r="K115" s="33"/>
      <c r="L115" s="33"/>
      <c r="M115" s="77" t="s">
        <v>6</v>
      </c>
      <c r="N115" s="77"/>
      <c r="O115" s="118">
        <f>IF(LEN(M10)&lt;4,IF(LEN(B9)&gt;5,Q9,""),T(M10))</f>
      </c>
      <c r="P115" s="118"/>
      <c r="Q115" s="118"/>
      <c r="R115" s="118"/>
      <c r="S115" s="118"/>
      <c r="T115" s="118"/>
      <c r="U115" s="118"/>
      <c r="W115" s="24">
        <f t="shared" si="14"/>
        <v>114</v>
      </c>
      <c r="X115" s="13" t="str">
        <f t="shared" si="5"/>
        <v>หนึ่งร้อยสิบสี่</v>
      </c>
      <c r="Y115" s="3"/>
      <c r="Z115" s="3"/>
      <c r="AA115" s="3"/>
      <c r="AB115" s="3"/>
      <c r="AC115" s="3"/>
      <c r="AD115" s="3"/>
      <c r="AE115" s="3"/>
      <c r="AF115" s="3"/>
      <c r="AG115" s="25"/>
    </row>
    <row r="116" spans="1:33" ht="23.25" customHeight="1">
      <c r="A116" s="7"/>
      <c r="B116" s="7"/>
      <c r="C116" s="7"/>
      <c r="D116" s="7"/>
      <c r="E116" s="110">
        <f>IF(LEN(B10)&lt;4,IF(LEN(B9)&gt;5,"("&amp;T(B9)&amp;")",""),"("&amp;T(Z121)&amp;")")</f>
      </c>
      <c r="F116" s="110"/>
      <c r="G116" s="110"/>
      <c r="H116" s="110"/>
      <c r="I116" s="110"/>
      <c r="J116" s="110"/>
      <c r="K116" s="110"/>
      <c r="L116" s="110"/>
      <c r="M116" s="110"/>
      <c r="N116" s="110"/>
      <c r="O116" s="15"/>
      <c r="P116" s="15"/>
      <c r="Q116" s="119" t="s">
        <v>20</v>
      </c>
      <c r="R116" s="119"/>
      <c r="S116" s="14"/>
      <c r="T116" s="7"/>
      <c r="U116" s="7"/>
      <c r="W116" s="24">
        <f t="shared" si="14"/>
        <v>115</v>
      </c>
      <c r="X116" s="13" t="str">
        <f t="shared" si="5"/>
        <v>หนึ่งร้อยสิบห้า</v>
      </c>
      <c r="Y116" s="3"/>
      <c r="Z116" s="3"/>
      <c r="AA116" s="3"/>
      <c r="AB116" s="3"/>
      <c r="AC116" s="3"/>
      <c r="AD116" s="3"/>
      <c r="AE116" s="3"/>
      <c r="AF116" s="3"/>
      <c r="AG116" s="25"/>
    </row>
    <row r="117" spans="1:33" ht="9.75" customHeight="1">
      <c r="A117" s="7"/>
      <c r="B117" s="7"/>
      <c r="C117" s="7"/>
      <c r="D117" s="7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7"/>
      <c r="R117" s="7"/>
      <c r="S117" s="7"/>
      <c r="T117" s="7"/>
      <c r="U117" s="7"/>
      <c r="W117" s="24">
        <f t="shared" si="14"/>
        <v>116</v>
      </c>
      <c r="X117" s="13" t="str">
        <f t="shared" si="5"/>
        <v>หนึ่งร้อยสิบหก</v>
      </c>
      <c r="Y117" s="3"/>
      <c r="Z117" s="3"/>
      <c r="AA117" s="3"/>
      <c r="AB117" s="3"/>
      <c r="AC117" s="3"/>
      <c r="AD117" s="3"/>
      <c r="AE117" s="3"/>
      <c r="AF117" s="3"/>
      <c r="AG117" s="25"/>
    </row>
    <row r="118" spans="1:33" ht="23.25" customHeight="1">
      <c r="A118" s="7"/>
      <c r="B118" s="7"/>
      <c r="C118" s="73" t="s">
        <v>8</v>
      </c>
      <c r="D118" s="73"/>
      <c r="E118" s="73"/>
      <c r="F118" s="33"/>
      <c r="G118" s="33"/>
      <c r="H118" s="33"/>
      <c r="I118" s="33"/>
      <c r="J118" s="33"/>
      <c r="K118" s="33"/>
      <c r="L118" s="33"/>
      <c r="M118" s="77" t="s">
        <v>6</v>
      </c>
      <c r="N118" s="77"/>
      <c r="O118" s="118">
        <f>T(A16)</f>
      </c>
      <c r="P118" s="118"/>
      <c r="Q118" s="118"/>
      <c r="R118" s="118"/>
      <c r="S118" s="118"/>
      <c r="T118" s="118"/>
      <c r="U118" s="118"/>
      <c r="W118" s="24">
        <f t="shared" si="14"/>
        <v>117</v>
      </c>
      <c r="X118" s="13" t="str">
        <f t="shared" si="5"/>
        <v>หนึ่งร้อยสิบเจ็ด</v>
      </c>
      <c r="Y118" s="3"/>
      <c r="Z118" s="3"/>
      <c r="AA118" s="3"/>
      <c r="AB118" s="3"/>
      <c r="AC118" s="3"/>
      <c r="AD118" s="3"/>
      <c r="AE118" s="3"/>
      <c r="AF118" s="3"/>
      <c r="AG118" s="25"/>
    </row>
    <row r="119" spans="1:33" ht="23.25" customHeight="1">
      <c r="A119" s="7"/>
      <c r="B119" s="7"/>
      <c r="C119" s="7"/>
      <c r="D119" s="7"/>
      <c r="E119" s="110">
        <f>IF(LEN(I15)&lt;4,"","("&amp;T(I15)&amp;")")</f>
      </c>
      <c r="F119" s="110"/>
      <c r="G119" s="110"/>
      <c r="H119" s="110"/>
      <c r="I119" s="110"/>
      <c r="J119" s="110"/>
      <c r="K119" s="110"/>
      <c r="L119" s="110"/>
      <c r="M119" s="110"/>
      <c r="N119" s="110"/>
      <c r="O119" s="15"/>
      <c r="P119" s="15"/>
      <c r="Q119" s="7"/>
      <c r="R119" s="7"/>
      <c r="S119" s="7"/>
      <c r="T119" s="7"/>
      <c r="U119" s="7"/>
      <c r="W119" s="24">
        <f t="shared" si="14"/>
        <v>118</v>
      </c>
      <c r="X119" s="13" t="str">
        <f t="shared" si="5"/>
        <v>หนึ่งร้อยสิบแปด</v>
      </c>
      <c r="Y119" s="3"/>
      <c r="Z119" s="3" t="b">
        <f>LEFT(B10,6)=LEFT(Z118,6)</f>
        <v>1</v>
      </c>
      <c r="AA119" s="3"/>
      <c r="AB119" s="3"/>
      <c r="AC119" s="3"/>
      <c r="AD119" s="3"/>
      <c r="AE119" s="3"/>
      <c r="AF119" s="3"/>
      <c r="AG119" s="25"/>
    </row>
    <row r="120" spans="1:33" ht="9.75" customHeight="1">
      <c r="A120" s="7"/>
      <c r="B120" s="7"/>
      <c r="C120" s="7"/>
      <c r="D120" s="7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7"/>
      <c r="R120" s="7"/>
      <c r="S120" s="7"/>
      <c r="T120" s="7"/>
      <c r="U120" s="7"/>
      <c r="W120" s="24">
        <f t="shared" si="14"/>
        <v>119</v>
      </c>
      <c r="X120" s="13" t="str">
        <f t="shared" si="5"/>
        <v>หนึ่งร้อยสิบเก้า</v>
      </c>
      <c r="Y120" s="3"/>
      <c r="Z120" s="3" t="str">
        <f>IF(Z119=TRUE,"   "&amp;Z118,"")</f>
        <v>   </v>
      </c>
      <c r="AA120" s="3"/>
      <c r="AB120" s="3"/>
      <c r="AC120" s="3"/>
      <c r="AD120" s="3"/>
      <c r="AE120" s="3"/>
      <c r="AF120" s="3"/>
      <c r="AG120" s="25"/>
    </row>
    <row r="121" spans="1:33" ht="23.25" customHeight="1">
      <c r="A121" s="7"/>
      <c r="B121" s="7"/>
      <c r="C121" s="73" t="s">
        <v>8</v>
      </c>
      <c r="D121" s="73"/>
      <c r="E121" s="73"/>
      <c r="F121" s="33"/>
      <c r="G121" s="33"/>
      <c r="H121" s="33"/>
      <c r="I121" s="33"/>
      <c r="J121" s="33"/>
      <c r="K121" s="33"/>
      <c r="L121" s="33"/>
      <c r="M121" s="77" t="s">
        <v>6</v>
      </c>
      <c r="N121" s="77"/>
      <c r="O121" s="118">
        <f>T(C17)</f>
      </c>
      <c r="P121" s="118"/>
      <c r="Q121" s="118"/>
      <c r="R121" s="118"/>
      <c r="S121" s="118"/>
      <c r="T121" s="118"/>
      <c r="U121" s="118"/>
      <c r="W121" s="24">
        <f t="shared" si="14"/>
        <v>120</v>
      </c>
      <c r="X121" s="13" t="str">
        <f t="shared" si="5"/>
        <v>หนึ่งร้อยยี่สิบ</v>
      </c>
      <c r="Y121" s="3"/>
      <c r="Z121" s="3" t="e">
        <f>IF(Z119=TRUE,RIGHT(B10,LEN(B10)-14),T(B10))</f>
        <v>#VALUE!</v>
      </c>
      <c r="AA121" s="3"/>
      <c r="AB121" s="3"/>
      <c r="AC121" s="3"/>
      <c r="AD121" s="3"/>
      <c r="AE121" s="3"/>
      <c r="AF121" s="3"/>
      <c r="AG121" s="25"/>
    </row>
    <row r="122" spans="1:33" ht="23.25" customHeight="1">
      <c r="A122" s="7"/>
      <c r="B122" s="7"/>
      <c r="C122" s="7"/>
      <c r="D122" s="7"/>
      <c r="E122" s="110">
        <f>IF(LEN(M16)&lt;4,"","("&amp;T(M16)&amp;")")</f>
      </c>
      <c r="F122" s="110"/>
      <c r="G122" s="110"/>
      <c r="H122" s="110"/>
      <c r="I122" s="110"/>
      <c r="J122" s="110"/>
      <c r="K122" s="110"/>
      <c r="L122" s="110"/>
      <c r="M122" s="110"/>
      <c r="N122" s="110"/>
      <c r="O122" s="17"/>
      <c r="P122" s="17"/>
      <c r="Q122" s="30"/>
      <c r="R122" s="7"/>
      <c r="S122" s="7"/>
      <c r="T122" s="7"/>
      <c r="U122" s="7"/>
      <c r="W122" s="24">
        <f t="shared" si="14"/>
        <v>121</v>
      </c>
      <c r="X122" s="13" t="str">
        <f t="shared" si="5"/>
        <v>หนึ่งร้อยยี่สิบเอ็ด</v>
      </c>
      <c r="Y122" s="3"/>
      <c r="Z122" s="3"/>
      <c r="AA122" s="3"/>
      <c r="AB122" s="3"/>
      <c r="AC122" s="3"/>
      <c r="AD122" s="3"/>
      <c r="AE122" s="3"/>
      <c r="AF122" s="3"/>
      <c r="AG122" s="25"/>
    </row>
    <row r="123" spans="1:33" ht="23.25" customHeight="1">
      <c r="A123" s="121" t="str">
        <f>"แทน "&amp;IF(LEFT(R12,6)="ชุมนุม","ชุมนุม","")&amp;"สหกรณ์"</f>
        <v>แทน สหกรณ์</v>
      </c>
      <c r="B123" s="121"/>
      <c r="C123" s="121"/>
      <c r="D123" s="121"/>
      <c r="E123" s="118">
        <f>IF(LEN(A13)&lt;4,"",T(A13))</f>
      </c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82" t="s">
        <v>68</v>
      </c>
      <c r="S123" s="82"/>
      <c r="T123" s="82"/>
      <c r="U123" s="7"/>
      <c r="W123" s="24">
        <f t="shared" si="14"/>
        <v>122</v>
      </c>
      <c r="X123" s="13" t="str">
        <f t="shared" si="5"/>
        <v>หนึ่งร้อยยี่สิบสอง</v>
      </c>
      <c r="Y123" s="3"/>
      <c r="Z123" s="3" t="b">
        <f>LEFT(E137,6)=LEFT(Z118,6)</f>
        <v>1</v>
      </c>
      <c r="AA123" s="3"/>
      <c r="AB123" s="3"/>
      <c r="AC123" s="3"/>
      <c r="AD123" s="3"/>
      <c r="AE123" s="3"/>
      <c r="AF123" s="3"/>
      <c r="AG123" s="25"/>
    </row>
    <row r="124" spans="1:33" ht="9.75" customHeight="1">
      <c r="A124" s="7"/>
      <c r="B124" s="7"/>
      <c r="C124" s="7"/>
      <c r="D124" s="7"/>
      <c r="E124" s="7"/>
      <c r="F124" s="7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7"/>
      <c r="S124" s="7"/>
      <c r="T124" s="7"/>
      <c r="U124" s="7"/>
      <c r="W124" s="24">
        <f t="shared" si="14"/>
        <v>123</v>
      </c>
      <c r="X124" s="13" t="str">
        <f t="shared" si="5"/>
        <v>หนึ่งร้อยยี่สิบสาม</v>
      </c>
      <c r="Y124" s="3"/>
      <c r="Z124" s="3" t="str">
        <f>IF(Z123=TRUE,"   "&amp;Z118,"")</f>
        <v>   </v>
      </c>
      <c r="AA124" s="3"/>
      <c r="AB124" s="3"/>
      <c r="AC124" s="3"/>
      <c r="AD124" s="3"/>
      <c r="AE124" s="3"/>
      <c r="AF124" s="3"/>
      <c r="AG124" s="25"/>
    </row>
    <row r="125" spans="1:33" ht="23.25" customHeight="1">
      <c r="A125" s="77" t="s">
        <v>8</v>
      </c>
      <c r="B125" s="77"/>
      <c r="C125" s="96"/>
      <c r="D125" s="96"/>
      <c r="E125" s="96"/>
      <c r="F125" s="96"/>
      <c r="G125" s="96"/>
      <c r="H125" s="96"/>
      <c r="I125" s="96"/>
      <c r="J125" s="122" t="s">
        <v>9</v>
      </c>
      <c r="K125" s="122"/>
      <c r="L125" s="5" t="s">
        <v>8</v>
      </c>
      <c r="M125" s="96"/>
      <c r="N125" s="96"/>
      <c r="O125" s="96"/>
      <c r="P125" s="96"/>
      <c r="Q125" s="96"/>
      <c r="R125" s="96"/>
      <c r="S125" s="96"/>
      <c r="T125" s="20" t="s">
        <v>9</v>
      </c>
      <c r="U125" s="7"/>
      <c r="V125" s="2"/>
      <c r="W125" s="24">
        <f t="shared" si="14"/>
        <v>124</v>
      </c>
      <c r="X125" s="13" t="str">
        <f t="shared" si="5"/>
        <v>หนึ่งร้อยยี่สิบสี่</v>
      </c>
      <c r="Y125" s="3"/>
      <c r="Z125" s="3" t="e">
        <f>IF(Z123=TRUE,RIGHT(E137,LEN(E137)-14),T(E137))</f>
        <v>#VALUE!</v>
      </c>
      <c r="AA125" s="3"/>
      <c r="AB125" s="3"/>
      <c r="AC125" s="3"/>
      <c r="AD125" s="3"/>
      <c r="AE125" s="3"/>
      <c r="AF125" s="3"/>
      <c r="AG125" s="25"/>
    </row>
    <row r="126" spans="1:33" ht="23.25" customHeight="1">
      <c r="A126" s="7"/>
      <c r="B126" s="5"/>
      <c r="C126" s="120"/>
      <c r="D126" s="120"/>
      <c r="E126" s="120"/>
      <c r="F126" s="120"/>
      <c r="G126" s="120"/>
      <c r="H126" s="120"/>
      <c r="I126" s="120"/>
      <c r="J126" s="16"/>
      <c r="K126" s="16"/>
      <c r="L126" s="5"/>
      <c r="M126" s="120"/>
      <c r="N126" s="120"/>
      <c r="O126" s="120"/>
      <c r="P126" s="120"/>
      <c r="Q126" s="120"/>
      <c r="R126" s="120"/>
      <c r="S126" s="120"/>
      <c r="T126" s="16"/>
      <c r="U126" s="16"/>
      <c r="V126" s="3"/>
      <c r="W126" s="24">
        <f t="shared" si="14"/>
        <v>125</v>
      </c>
      <c r="X126" s="13" t="str">
        <f t="shared" si="5"/>
        <v>หนึ่งร้อยยี่สิบห้า</v>
      </c>
      <c r="Y126" s="3"/>
      <c r="Z126" s="3"/>
      <c r="AA126" s="3"/>
      <c r="AB126" s="3"/>
      <c r="AC126" s="3"/>
      <c r="AD126" s="3"/>
      <c r="AE126" s="3"/>
      <c r="AF126" s="3"/>
      <c r="AG126" s="25"/>
    </row>
    <row r="127" spans="1:33" ht="9.75" customHeight="1">
      <c r="A127" s="7"/>
      <c r="B127" s="7"/>
      <c r="C127" s="7"/>
      <c r="D127" s="7"/>
      <c r="E127" s="7"/>
      <c r="F127" s="7"/>
      <c r="G127" s="6"/>
      <c r="H127" s="64"/>
      <c r="I127" s="64"/>
      <c r="J127" s="64"/>
      <c r="K127" s="64"/>
      <c r="L127" s="64"/>
      <c r="M127" s="64"/>
      <c r="N127" s="64"/>
      <c r="O127" s="5"/>
      <c r="P127" s="7"/>
      <c r="Q127" s="7"/>
      <c r="R127" s="7"/>
      <c r="S127" s="7"/>
      <c r="T127" s="7"/>
      <c r="U127" s="7"/>
      <c r="W127" s="24">
        <f t="shared" si="14"/>
        <v>126</v>
      </c>
      <c r="X127" s="13" t="str">
        <f t="shared" si="5"/>
        <v>หนึ่งร้อยยี่สิบหก</v>
      </c>
      <c r="Y127" s="3"/>
      <c r="Z127" s="3"/>
      <c r="AA127" s="3"/>
      <c r="AB127" s="3"/>
      <c r="AC127" s="3"/>
      <c r="AD127" s="3"/>
      <c r="AE127" s="3"/>
      <c r="AF127" s="3"/>
      <c r="AG127" s="25"/>
    </row>
    <row r="128" spans="21:33" ht="21" hidden="1">
      <c r="U128" s="7"/>
      <c r="W128" s="24">
        <f t="shared" si="14"/>
        <v>127</v>
      </c>
      <c r="X128" s="13" t="str">
        <f>SUBSTITUTE(_xlfn.BAHTTEXT(W128),"บาทถ้วน","")</f>
        <v>หนึ่งร้อยยี่สิบเจ็ด</v>
      </c>
      <c r="Y128" s="3"/>
      <c r="Z128" s="3"/>
      <c r="AA128" s="3"/>
      <c r="AB128" s="3"/>
      <c r="AC128" s="3"/>
      <c r="AD128" s="3"/>
      <c r="AE128" s="3"/>
      <c r="AF128" s="3"/>
      <c r="AG128" s="25"/>
    </row>
    <row r="129" spans="21:33" ht="12" customHeight="1" hidden="1">
      <c r="U129" s="7"/>
      <c r="W129" s="24">
        <f t="shared" si="14"/>
        <v>128</v>
      </c>
      <c r="X129" s="13" t="str">
        <f>SUBSTITUTE(_xlfn.BAHTTEXT(W129),"บาทถ้วน","")</f>
        <v>หนึ่งร้อยยี่สิบแปด</v>
      </c>
      <c r="Y129" s="3"/>
      <c r="Z129" s="3"/>
      <c r="AA129" s="3"/>
      <c r="AB129" s="3"/>
      <c r="AC129" s="3"/>
      <c r="AD129" s="3"/>
      <c r="AE129" s="3"/>
      <c r="AF129" s="3"/>
      <c r="AG129" s="25"/>
    </row>
    <row r="130" spans="21:33" ht="25.5" customHeight="1" hidden="1" thickBot="1">
      <c r="U130" s="8"/>
      <c r="W130" s="26">
        <f>1+W129</f>
        <v>129</v>
      </c>
      <c r="X130" s="27" t="str">
        <f>SUBSTITUTE(_xlfn.BAHTTEXT(W130),"บาทถ้วน","")</f>
        <v>หนึ่งร้อยยี่สิบเก้า</v>
      </c>
      <c r="Y130" s="28"/>
      <c r="Z130" s="3"/>
      <c r="AA130" s="3"/>
      <c r="AB130" s="3"/>
      <c r="AC130" s="3"/>
      <c r="AD130" s="3"/>
      <c r="AE130" s="3"/>
      <c r="AF130" s="3"/>
      <c r="AG130" s="25"/>
    </row>
    <row r="131" spans="21:33" ht="21" hidden="1">
      <c r="U131" s="8"/>
      <c r="Z131" s="3"/>
      <c r="AA131" s="3"/>
      <c r="AB131" s="3"/>
      <c r="AC131" s="3"/>
      <c r="AD131" s="3"/>
      <c r="AE131" s="3"/>
      <c r="AF131" s="3"/>
      <c r="AG131" s="25"/>
    </row>
    <row r="132" spans="21:33" ht="21" hidden="1">
      <c r="U132" s="8"/>
      <c r="Z132" s="3"/>
      <c r="AA132" s="3"/>
      <c r="AB132" s="3"/>
      <c r="AC132" s="3"/>
      <c r="AD132" s="3"/>
      <c r="AE132" s="3"/>
      <c r="AF132" s="3"/>
      <c r="AG132" s="25"/>
    </row>
    <row r="133" spans="11:33" ht="24.75" customHeight="1" hidden="1" thickBot="1">
      <c r="K133" s="1" t="s">
        <v>107</v>
      </c>
      <c r="U133" s="7"/>
      <c r="Z133" s="28"/>
      <c r="AA133" s="3"/>
      <c r="AB133" s="3"/>
      <c r="AC133" s="3"/>
      <c r="AD133" s="3"/>
      <c r="AE133" s="3"/>
      <c r="AF133" s="3"/>
      <c r="AG133" s="25"/>
    </row>
    <row r="134" spans="21:33" ht="30" customHeight="1" hidden="1">
      <c r="U134" s="7"/>
      <c r="AA134" s="3"/>
      <c r="AB134" s="3"/>
      <c r="AC134" s="3"/>
      <c r="AD134" s="3"/>
      <c r="AE134" s="3"/>
      <c r="AF134" s="3"/>
      <c r="AG134" s="25"/>
    </row>
    <row r="135" spans="1:33" ht="23.25">
      <c r="A135" s="127" t="s">
        <v>10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7"/>
      <c r="AA135" s="3"/>
      <c r="AB135" s="3"/>
      <c r="AC135" s="3"/>
      <c r="AD135" s="3"/>
      <c r="AE135" s="3"/>
      <c r="AF135" s="3"/>
      <c r="AG135" s="25"/>
    </row>
    <row r="136" spans="1:33" ht="9.75" customHeight="1">
      <c r="A136" s="35"/>
      <c r="B136" s="35"/>
      <c r="C136" s="35"/>
      <c r="D136" s="35"/>
      <c r="E136" s="35"/>
      <c r="F136" s="35"/>
      <c r="G136" s="35"/>
      <c r="H136" s="37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7"/>
      <c r="U136" s="7"/>
      <c r="AA136" s="3"/>
      <c r="AB136" s="3"/>
      <c r="AC136" s="3"/>
      <c r="AD136" s="3"/>
      <c r="AE136" s="3"/>
      <c r="AF136" s="3"/>
      <c r="AG136" s="25"/>
    </row>
    <row r="137" spans="1:33" ht="30" customHeight="1" thickBot="1">
      <c r="A137" s="7"/>
      <c r="B137" s="8"/>
      <c r="C137" s="8" t="s">
        <v>69</v>
      </c>
      <c r="D137" s="7"/>
      <c r="E137" s="86"/>
      <c r="F137" s="86"/>
      <c r="G137" s="86"/>
      <c r="H137" s="86"/>
      <c r="I137" s="86"/>
      <c r="J137" s="86"/>
      <c r="K137" s="86"/>
      <c r="L137" s="86"/>
      <c r="M137" s="77" t="s">
        <v>6</v>
      </c>
      <c r="N137" s="77"/>
      <c r="O137" s="86"/>
      <c r="P137" s="86"/>
      <c r="Q137" s="86"/>
      <c r="R137" s="86"/>
      <c r="S137" s="86"/>
      <c r="T137" s="86"/>
      <c r="U137" s="7"/>
      <c r="AA137" s="28"/>
      <c r="AB137" s="28"/>
      <c r="AC137" s="28"/>
      <c r="AD137" s="28"/>
      <c r="AE137" s="28"/>
      <c r="AF137" s="28"/>
      <c r="AG137" s="29"/>
    </row>
    <row r="138" spans="1:21" ht="30" customHeight="1">
      <c r="A138" s="82" t="s">
        <v>108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21"/>
    </row>
    <row r="139" spans="1:20" ht="30" customHeight="1">
      <c r="A139" s="8" t="s">
        <v>109</v>
      </c>
      <c r="B139" s="8"/>
      <c r="C139" s="8"/>
      <c r="D139" s="8"/>
      <c r="E139" s="8"/>
      <c r="F139" s="8"/>
      <c r="G139" s="96">
        <f>IF(A13="","",CONCATENATE(R12," ",A13,"  จำกัด"))</f>
      </c>
      <c r="H139" s="96"/>
      <c r="I139" s="96"/>
      <c r="J139" s="96"/>
      <c r="K139" s="96"/>
      <c r="L139" s="96"/>
      <c r="M139" s="96"/>
      <c r="N139" s="96"/>
      <c r="O139" s="8" t="s">
        <v>110</v>
      </c>
      <c r="P139" s="8"/>
      <c r="Q139" s="8"/>
      <c r="R139" s="8"/>
      <c r="S139" s="8"/>
      <c r="T139" s="8"/>
    </row>
    <row r="140" spans="1:20" ht="9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30" customHeight="1">
      <c r="A141" s="7"/>
      <c r="B141" s="7"/>
      <c r="C141" s="73" t="str">
        <f>"(ลงชื่อ)"&amp;Z124</f>
        <v>(ลงชื่อ)   </v>
      </c>
      <c r="D141" s="73"/>
      <c r="E141" s="73"/>
      <c r="F141" s="73"/>
      <c r="G141" s="96"/>
      <c r="H141" s="96"/>
      <c r="I141" s="96"/>
      <c r="J141" s="96"/>
      <c r="K141" s="96"/>
      <c r="L141" s="96"/>
      <c r="M141" s="96"/>
      <c r="N141" s="96"/>
      <c r="O141" s="96"/>
      <c r="P141" s="122" t="s">
        <v>14</v>
      </c>
      <c r="Q141" s="122"/>
      <c r="R141" s="7"/>
      <c r="S141" s="7"/>
      <c r="T141" s="7"/>
    </row>
    <row r="142" spans="7:15" ht="30" customHeight="1">
      <c r="G142" s="123">
        <f>IF(LEN(E137)&lt;4,"","("&amp;T(Z125)&amp;")")</f>
      </c>
      <c r="H142" s="123"/>
      <c r="I142" s="123"/>
      <c r="J142" s="123"/>
      <c r="K142" s="123"/>
      <c r="L142" s="123"/>
      <c r="M142" s="123"/>
      <c r="N142" s="123"/>
      <c r="O142" s="123"/>
    </row>
    <row r="143" spans="6:15" ht="30" customHeight="1">
      <c r="F143" s="124">
        <f>IF(LEN(O137)=0,"","ตำแหน่ง  "&amp;O137)</f>
      </c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1:20" ht="15" customHeight="1">
      <c r="A144" s="125" t="s">
        <v>111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</row>
    <row r="145" ht="9.75" customHeight="1"/>
  </sheetData>
  <sheetProtection password="EAF5" sheet="1" formatCells="0" formatColumns="0" formatRows="0"/>
  <mergeCells count="277">
    <mergeCell ref="G139:N139"/>
    <mergeCell ref="G142:O142"/>
    <mergeCell ref="F143:O143"/>
    <mergeCell ref="A144:T144"/>
    <mergeCell ref="Q58:T58"/>
    <mergeCell ref="R28:T28"/>
    <mergeCell ref="Q96:T96"/>
    <mergeCell ref="A135:T135"/>
    <mergeCell ref="E137:L137"/>
    <mergeCell ref="M137:N137"/>
    <mergeCell ref="O137:T137"/>
    <mergeCell ref="A138:T138"/>
    <mergeCell ref="C141:F141"/>
    <mergeCell ref="G141:O141"/>
    <mergeCell ref="P141:Q141"/>
    <mergeCell ref="A125:B125"/>
    <mergeCell ref="C125:I125"/>
    <mergeCell ref="J125:K125"/>
    <mergeCell ref="M125:S125"/>
    <mergeCell ref="C126:I126"/>
    <mergeCell ref="M126:S126"/>
    <mergeCell ref="C121:E121"/>
    <mergeCell ref="M121:N121"/>
    <mergeCell ref="O121:U121"/>
    <mergeCell ref="E122:N122"/>
    <mergeCell ref="A123:D123"/>
    <mergeCell ref="E123:Q123"/>
    <mergeCell ref="R123:T123"/>
    <mergeCell ref="E116:N116"/>
    <mergeCell ref="Q116:R116"/>
    <mergeCell ref="C118:E118"/>
    <mergeCell ref="M118:N118"/>
    <mergeCell ref="O118:U118"/>
    <mergeCell ref="E119:N119"/>
    <mergeCell ref="A112:C112"/>
    <mergeCell ref="D112:T112"/>
    <mergeCell ref="A113:T113"/>
    <mergeCell ref="A115:E115"/>
    <mergeCell ref="M115:N115"/>
    <mergeCell ref="O115:U115"/>
    <mergeCell ref="A108:T108"/>
    <mergeCell ref="A109:C109"/>
    <mergeCell ref="D109:T109"/>
    <mergeCell ref="A110:C110"/>
    <mergeCell ref="D110:T110"/>
    <mergeCell ref="A111:T111"/>
    <mergeCell ref="A103:T103"/>
    <mergeCell ref="A104:T104"/>
    <mergeCell ref="A105:T105"/>
    <mergeCell ref="A106:C106"/>
    <mergeCell ref="D106:T106"/>
    <mergeCell ref="A107:T107"/>
    <mergeCell ref="A99:T99"/>
    <mergeCell ref="A100:C100"/>
    <mergeCell ref="D100:T100"/>
    <mergeCell ref="A101:T101"/>
    <mergeCell ref="A102:C102"/>
    <mergeCell ref="D102:T102"/>
    <mergeCell ref="D91:S91"/>
    <mergeCell ref="A92:T92"/>
    <mergeCell ref="A93:S93"/>
    <mergeCell ref="A94:T94"/>
    <mergeCell ref="A95:H95"/>
    <mergeCell ref="A98:C98"/>
    <mergeCell ref="D98:T98"/>
    <mergeCell ref="R86:T86"/>
    <mergeCell ref="B87:C87"/>
    <mergeCell ref="E87:F87"/>
    <mergeCell ref="G87:H87"/>
    <mergeCell ref="J87:K87"/>
    <mergeCell ref="L87:N87"/>
    <mergeCell ref="O87:Q87"/>
    <mergeCell ref="R87:T87"/>
    <mergeCell ref="B86:C86"/>
    <mergeCell ref="E86:F86"/>
    <mergeCell ref="G86:H86"/>
    <mergeCell ref="J86:K86"/>
    <mergeCell ref="L86:N86"/>
    <mergeCell ref="O86:Q86"/>
    <mergeCell ref="R84:T84"/>
    <mergeCell ref="B85:C85"/>
    <mergeCell ref="E85:F85"/>
    <mergeCell ref="G85:H85"/>
    <mergeCell ref="J85:K85"/>
    <mergeCell ref="L85:N85"/>
    <mergeCell ref="O85:Q85"/>
    <mergeCell ref="R85:T85"/>
    <mergeCell ref="B84:C84"/>
    <mergeCell ref="E84:F84"/>
    <mergeCell ref="G84:H84"/>
    <mergeCell ref="J84:K84"/>
    <mergeCell ref="L84:N84"/>
    <mergeCell ref="O84:Q84"/>
    <mergeCell ref="R82:T82"/>
    <mergeCell ref="B83:C83"/>
    <mergeCell ref="E83:F83"/>
    <mergeCell ref="G83:H83"/>
    <mergeCell ref="J83:K83"/>
    <mergeCell ref="L83:N83"/>
    <mergeCell ref="O83:Q83"/>
    <mergeCell ref="R83:T83"/>
    <mergeCell ref="B82:C82"/>
    <mergeCell ref="E82:F82"/>
    <mergeCell ref="G82:H82"/>
    <mergeCell ref="J82:K82"/>
    <mergeCell ref="L82:N82"/>
    <mergeCell ref="O82:Q82"/>
    <mergeCell ref="R80:T80"/>
    <mergeCell ref="B81:C81"/>
    <mergeCell ref="E81:F81"/>
    <mergeCell ref="G81:H81"/>
    <mergeCell ref="J81:K81"/>
    <mergeCell ref="L81:N81"/>
    <mergeCell ref="O81:Q81"/>
    <mergeCell ref="R81:T81"/>
    <mergeCell ref="B80:C80"/>
    <mergeCell ref="E80:F80"/>
    <mergeCell ref="G80:H80"/>
    <mergeCell ref="J80:K80"/>
    <mergeCell ref="L80:N80"/>
    <mergeCell ref="O80:Q80"/>
    <mergeCell ref="R78:T78"/>
    <mergeCell ref="B79:C79"/>
    <mergeCell ref="E79:F79"/>
    <mergeCell ref="G79:H79"/>
    <mergeCell ref="J79:K79"/>
    <mergeCell ref="L79:N79"/>
    <mergeCell ref="O79:Q79"/>
    <mergeCell ref="R79:T79"/>
    <mergeCell ref="B78:C78"/>
    <mergeCell ref="E78:F78"/>
    <mergeCell ref="G78:H78"/>
    <mergeCell ref="J78:K78"/>
    <mergeCell ref="L78:N78"/>
    <mergeCell ref="O78:Q78"/>
    <mergeCell ref="R76:T76"/>
    <mergeCell ref="B77:C77"/>
    <mergeCell ref="E77:F77"/>
    <mergeCell ref="G77:H77"/>
    <mergeCell ref="J77:K77"/>
    <mergeCell ref="L77:N77"/>
    <mergeCell ref="O77:Q77"/>
    <mergeCell ref="R77:T77"/>
    <mergeCell ref="B76:C76"/>
    <mergeCell ref="E76:F76"/>
    <mergeCell ref="G76:H76"/>
    <mergeCell ref="J76:K76"/>
    <mergeCell ref="L76:N76"/>
    <mergeCell ref="O76:Q76"/>
    <mergeCell ref="R74:T74"/>
    <mergeCell ref="B75:C75"/>
    <mergeCell ref="E75:F75"/>
    <mergeCell ref="G75:H75"/>
    <mergeCell ref="J75:K75"/>
    <mergeCell ref="L75:N75"/>
    <mergeCell ref="O75:Q75"/>
    <mergeCell ref="R75:T75"/>
    <mergeCell ref="B74:C74"/>
    <mergeCell ref="E74:F74"/>
    <mergeCell ref="G74:H74"/>
    <mergeCell ref="J74:K74"/>
    <mergeCell ref="L74:N74"/>
    <mergeCell ref="O74:Q74"/>
    <mergeCell ref="F72:J72"/>
    <mergeCell ref="L72:P72"/>
    <mergeCell ref="B73:C73"/>
    <mergeCell ref="E73:F73"/>
    <mergeCell ref="G73:H73"/>
    <mergeCell ref="J73:K73"/>
    <mergeCell ref="L73:N73"/>
    <mergeCell ref="O73:Q73"/>
    <mergeCell ref="A70:D70"/>
    <mergeCell ref="E70:M70"/>
    <mergeCell ref="N70:O70"/>
    <mergeCell ref="P70:Q70"/>
    <mergeCell ref="R70:S70"/>
    <mergeCell ref="A71:I71"/>
    <mergeCell ref="J71:K71"/>
    <mergeCell ref="M71:P71"/>
    <mergeCell ref="R71:S71"/>
    <mergeCell ref="A55:C55"/>
    <mergeCell ref="D55:T55"/>
    <mergeCell ref="A62:T62"/>
    <mergeCell ref="O63:P63"/>
    <mergeCell ref="Q63:T63"/>
    <mergeCell ref="A65:T65"/>
    <mergeCell ref="A49:C49"/>
    <mergeCell ref="D49:T49"/>
    <mergeCell ref="A50:T50"/>
    <mergeCell ref="A51:T51"/>
    <mergeCell ref="A53:T53"/>
    <mergeCell ref="A54:C54"/>
    <mergeCell ref="D54:T54"/>
    <mergeCell ref="A42:T42"/>
    <mergeCell ref="A43:T43"/>
    <mergeCell ref="A44:T44"/>
    <mergeCell ref="A45:T45"/>
    <mergeCell ref="A46:T46"/>
    <mergeCell ref="A47:T47"/>
    <mergeCell ref="A34:T34"/>
    <mergeCell ref="A39:C39"/>
    <mergeCell ref="D39:T39"/>
    <mergeCell ref="A40:T40"/>
    <mergeCell ref="A41:C41"/>
    <mergeCell ref="D41:T41"/>
    <mergeCell ref="A27:T27"/>
    <mergeCell ref="A31:C31"/>
    <mergeCell ref="D31:M31"/>
    <mergeCell ref="N31:T31"/>
    <mergeCell ref="A32:T32"/>
    <mergeCell ref="A33:T33"/>
    <mergeCell ref="A23:C23"/>
    <mergeCell ref="D23:K23"/>
    <mergeCell ref="L23:T23"/>
    <mergeCell ref="A24:T24"/>
    <mergeCell ref="A25:T25"/>
    <mergeCell ref="D26:T26"/>
    <mergeCell ref="A19:T19"/>
    <mergeCell ref="A20:C20"/>
    <mergeCell ref="D20:T20"/>
    <mergeCell ref="A21:N21"/>
    <mergeCell ref="O21:S21"/>
    <mergeCell ref="A22:T22"/>
    <mergeCell ref="A16:K16"/>
    <mergeCell ref="M16:T16"/>
    <mergeCell ref="A17:B17"/>
    <mergeCell ref="C17:N17"/>
    <mergeCell ref="O17:T17"/>
    <mergeCell ref="A18:M18"/>
    <mergeCell ref="R18:T18"/>
    <mergeCell ref="B14:C14"/>
    <mergeCell ref="D14:E14"/>
    <mergeCell ref="F14:L14"/>
    <mergeCell ref="M14:N14"/>
    <mergeCell ref="O14:T14"/>
    <mergeCell ref="A15:B15"/>
    <mergeCell ref="C15:G15"/>
    <mergeCell ref="I15:R15"/>
    <mergeCell ref="S15:T15"/>
    <mergeCell ref="B12:E12"/>
    <mergeCell ref="G12:H12"/>
    <mergeCell ref="R12:T12"/>
    <mergeCell ref="A13:M13"/>
    <mergeCell ref="N13:R13"/>
    <mergeCell ref="S13:T13"/>
    <mergeCell ref="B9:P9"/>
    <mergeCell ref="Q9:T9"/>
    <mergeCell ref="B10:J10"/>
    <mergeCell ref="K10:L10"/>
    <mergeCell ref="M10:T10"/>
    <mergeCell ref="A11:L11"/>
    <mergeCell ref="M11:R11"/>
    <mergeCell ref="A7:C7"/>
    <mergeCell ref="F7:H7"/>
    <mergeCell ref="J7:K7"/>
    <mergeCell ref="L7:T7"/>
    <mergeCell ref="C8:D8"/>
    <mergeCell ref="F8:G8"/>
    <mergeCell ref="I8:M8"/>
    <mergeCell ref="O8:Q8"/>
    <mergeCell ref="R8:T8"/>
    <mergeCell ref="D5:G5"/>
    <mergeCell ref="H5:T5"/>
    <mergeCell ref="A6:B6"/>
    <mergeCell ref="C6:G6"/>
    <mergeCell ref="H6:I6"/>
    <mergeCell ref="J6:O6"/>
    <mergeCell ref="P6:Q6"/>
    <mergeCell ref="R6:T6"/>
    <mergeCell ref="W1:AG1"/>
    <mergeCell ref="A2:U2"/>
    <mergeCell ref="O3:Q3"/>
    <mergeCell ref="R3:T3"/>
    <mergeCell ref="H4:I4"/>
    <mergeCell ref="J4:K4"/>
    <mergeCell ref="M4:Q4"/>
    <mergeCell ref="S4:T4"/>
  </mergeCells>
  <conditionalFormatting sqref="A24:T25 L23:T23">
    <cfRule type="expression" priority="75" dxfId="72" stopIfTrue="1">
      <formula>$L$23=$A$24</formula>
    </cfRule>
  </conditionalFormatting>
  <conditionalFormatting sqref="N31:T31 A32:T33">
    <cfRule type="expression" priority="74" dxfId="38" stopIfTrue="1">
      <formula>$N$31=$A$32</formula>
    </cfRule>
  </conditionalFormatting>
  <conditionalFormatting sqref="M4:Q4">
    <cfRule type="expression" priority="73" dxfId="0" stopIfTrue="1">
      <formula>LEN($M$4)=0</formula>
    </cfRule>
  </conditionalFormatting>
  <conditionalFormatting sqref="B12">
    <cfRule type="expression" priority="72" dxfId="0" stopIfTrue="1">
      <formula>AND(LEN(M11)&gt;0,LEN(B12)=0)</formula>
    </cfRule>
  </conditionalFormatting>
  <conditionalFormatting sqref="G12">
    <cfRule type="expression" priority="71" dxfId="0" stopIfTrue="1">
      <formula>AND(LEN(M11)&gt;0,LEN(G12)=0)</formula>
    </cfRule>
  </conditionalFormatting>
  <conditionalFormatting sqref="C126">
    <cfRule type="expression" priority="70" dxfId="0" stopIfTrue="1">
      <formula>LEN($C$126)=0</formula>
    </cfRule>
  </conditionalFormatting>
  <conditionalFormatting sqref="M126:S126">
    <cfRule type="expression" priority="69" dxfId="0" stopIfTrue="1">
      <formula>LEN($M$126)=0</formula>
    </cfRule>
  </conditionalFormatting>
  <conditionalFormatting sqref="M10:T10">
    <cfRule type="expression" priority="68" dxfId="0" stopIfTrue="1">
      <formula>AND(LEN(B10)&gt;0,LEN(M10)=0)</formula>
    </cfRule>
  </conditionalFormatting>
  <conditionalFormatting sqref="S4">
    <cfRule type="expression" priority="67" dxfId="0" stopIfTrue="1">
      <formula>LEN(S4)=0</formula>
    </cfRule>
  </conditionalFormatting>
  <conditionalFormatting sqref="S13:T13">
    <cfRule type="expression" priority="66" dxfId="0" stopIfTrue="1">
      <formula>AND(LEN(A13)&gt;0,LEN(S13)=0)</formula>
    </cfRule>
  </conditionalFormatting>
  <conditionalFormatting sqref="O14:P14">
    <cfRule type="expression" priority="65" dxfId="0" stopIfTrue="1">
      <formula>AND(LEN(E13)&gt;0,LEN(O14)=0)</formula>
    </cfRule>
  </conditionalFormatting>
  <conditionalFormatting sqref="R14:T14">
    <cfRule type="expression" priority="64" dxfId="0" stopIfTrue="1">
      <formula>AND(LEN(A13)&gt;0,LEN(R14)=0)</formula>
    </cfRule>
  </conditionalFormatting>
  <conditionalFormatting sqref="C15:G15">
    <cfRule type="expression" priority="63" dxfId="0" stopIfTrue="1">
      <formula>AND(LEN(A13)&gt;0,LEN(C15)=0)</formula>
    </cfRule>
  </conditionalFormatting>
  <conditionalFormatting sqref="M11:R11">
    <cfRule type="expression" priority="62" dxfId="0" stopIfTrue="1">
      <formula>AND(LEN(B10)&gt;0,LEN(M11)=0)</formula>
    </cfRule>
  </conditionalFormatting>
  <conditionalFormatting sqref="Q14">
    <cfRule type="expression" priority="61" dxfId="0" stopIfTrue="1">
      <formula>AND(LEN(G13)&gt;0,LEN(Q14)=0)</formula>
    </cfRule>
  </conditionalFormatting>
  <conditionalFormatting sqref="O21:S21">
    <cfRule type="cellIs" priority="60" dxfId="0" operator="notBetween" stopIfTrue="1">
      <formula>0.01</formula>
      <formula>999999999.99</formula>
    </cfRule>
  </conditionalFormatting>
  <conditionalFormatting sqref="C17">
    <cfRule type="expression" priority="59" dxfId="0" stopIfTrue="1">
      <formula>AND(LEN(M16)&gt;0,LEN(C17)=0)</formula>
    </cfRule>
  </conditionalFormatting>
  <conditionalFormatting sqref="I15:T15">
    <cfRule type="expression" priority="57" dxfId="0" stopIfTrue="1">
      <formula>AND(LEN(A16)&gt;0,LEN(I15)=0)</formula>
    </cfRule>
    <cfRule type="expression" priority="58" dxfId="0" stopIfTrue="1">
      <formula>AND(LEN(A13)&gt;0,LEN(I15)=0)</formula>
    </cfRule>
  </conditionalFormatting>
  <conditionalFormatting sqref="A16">
    <cfRule type="expression" priority="56" dxfId="0" stopIfTrue="1">
      <formula>AND(LEN(I15)&gt;0,LEN(A16)=0)</formula>
    </cfRule>
  </conditionalFormatting>
  <conditionalFormatting sqref="M16:T16">
    <cfRule type="expression" priority="54" dxfId="0" stopIfTrue="1">
      <formula>AND(LEN(C17)&gt;0,LEN(M16)=0)</formula>
    </cfRule>
    <cfRule type="expression" priority="55" dxfId="0" stopIfTrue="1">
      <formula>AND(LEN(A16)&gt;0,LEN(M16)=0)</formula>
    </cfRule>
  </conditionalFormatting>
  <conditionalFormatting sqref="R3:T3">
    <cfRule type="expression" priority="53" dxfId="0" stopIfTrue="1">
      <formula>AND(LEN(S4)=LEN(M4),LEN(R3)=LEN(G5))</formula>
    </cfRule>
  </conditionalFormatting>
  <conditionalFormatting sqref="O137">
    <cfRule type="expression" priority="52" dxfId="0" stopIfTrue="1">
      <formula>LEN($O$137)=0</formula>
    </cfRule>
  </conditionalFormatting>
  <conditionalFormatting sqref="E137">
    <cfRule type="expression" priority="51" dxfId="0" stopIfTrue="1">
      <formula>LEN($E$137)=0</formula>
    </cfRule>
  </conditionalFormatting>
  <conditionalFormatting sqref="O63:P63">
    <cfRule type="expression" priority="50" dxfId="0" stopIfTrue="1">
      <formula>LEN($O$63)=0</formula>
    </cfRule>
  </conditionalFormatting>
  <conditionalFormatting sqref="B9:P9">
    <cfRule type="expression" priority="49" dxfId="1" stopIfTrue="1">
      <formula>AND(LEN(C9)&gt;0,LEN(C10)&gt;0)</formula>
    </cfRule>
  </conditionalFormatting>
  <conditionalFormatting sqref="B10">
    <cfRule type="expression" priority="47" dxfId="0" stopIfTrue="1">
      <formula>AND(LEN(A9)=0,LEN(P8)&lt;3,LEN(B10)=0,LEN(M11)&gt;0,LEN(B10)=0)</formula>
    </cfRule>
    <cfRule type="expression" priority="48" dxfId="0" stopIfTrue="1">
      <formula>AND(LEN(M11)&gt;0,LEN(B10)=0)</formula>
    </cfRule>
  </conditionalFormatting>
  <conditionalFormatting sqref="N70">
    <cfRule type="expression" priority="44" dxfId="73" stopIfTrue="1">
      <formula>AND(LEN(N70)&gt;0,$N$70&gt;$R$70)</formula>
    </cfRule>
    <cfRule type="expression" priority="45" dxfId="0" stopIfTrue="1">
      <formula>LEN(N70)=0</formula>
    </cfRule>
    <cfRule type="expression" priority="46" dxfId="1" stopIfTrue="1">
      <formula>OR(AND($J$7&lt;N70,LEN(N70)&gt;0),N70-10&gt;$J$7)</formula>
    </cfRule>
  </conditionalFormatting>
  <conditionalFormatting sqref="R69">
    <cfRule type="expression" priority="41" dxfId="37" stopIfTrue="1">
      <formula>$P$69&gt;0</formula>
    </cfRule>
    <cfRule type="expression" priority="42" dxfId="37" stopIfTrue="1">
      <formula>$R$69&gt;0</formula>
    </cfRule>
    <cfRule type="expression" priority="43" dxfId="38" stopIfTrue="1">
      <formula>0=R69</formula>
    </cfRule>
  </conditionalFormatting>
  <conditionalFormatting sqref="P69">
    <cfRule type="expression" priority="38" dxfId="37" stopIfTrue="1">
      <formula>$R$69&gt;0</formula>
    </cfRule>
    <cfRule type="expression" priority="39" dxfId="36" stopIfTrue="1">
      <formula>$P$69&gt;0</formula>
    </cfRule>
    <cfRule type="expression" priority="40" dxfId="0" stopIfTrue="1">
      <formula>$P$69=0</formula>
    </cfRule>
  </conditionalFormatting>
  <conditionalFormatting sqref="J75:J87">
    <cfRule type="expression" priority="37" dxfId="1" stopIfTrue="1">
      <formula>AND(LEN($J75)&gt;0,OR($J75&gt;$R$70,$J75&lt;$J74))</formula>
    </cfRule>
  </conditionalFormatting>
  <conditionalFormatting sqref="M71">
    <cfRule type="expression" priority="36" dxfId="33" stopIfTrue="1">
      <formula>LEN(I84)&gt;5</formula>
    </cfRule>
  </conditionalFormatting>
  <conditionalFormatting sqref="D7">
    <cfRule type="expression" priority="34" dxfId="1" stopIfTrue="1">
      <formula>D7&gt;Z63</formula>
    </cfRule>
    <cfRule type="cellIs" priority="35" dxfId="20" operator="between" stopIfTrue="1">
      <formula>1</formula>
      <formula>31</formula>
    </cfRule>
  </conditionalFormatting>
  <conditionalFormatting sqref="R70">
    <cfRule type="expression" priority="31" dxfId="1" stopIfTrue="1">
      <formula>$R$70&lt;&gt;(YEAR($AB$71)+543)</formula>
    </cfRule>
    <cfRule type="expression" priority="32" dxfId="0" stopIfTrue="1">
      <formula>AND(LEN(N70)=0,LEN(R70)=0)</formula>
    </cfRule>
    <cfRule type="expression" priority="33" dxfId="73" stopIfTrue="1">
      <formula>OR(AND($R$70&lt;$N$70,LEN($R$70)&gt;0),$R$70-$J$7&gt;20)</formula>
    </cfRule>
  </conditionalFormatting>
  <conditionalFormatting sqref="R71">
    <cfRule type="expression" priority="29" dxfId="74" stopIfTrue="1">
      <formula>OR(AND($R$71&lt;$N$70,LEN($R$71)&gt;0),$R$71-$J$7&gt;20)</formula>
    </cfRule>
    <cfRule type="expression" priority="30" dxfId="1" stopIfTrue="1">
      <formula>$R$71&lt;&gt;(YEAR($AB$71)+543)</formula>
    </cfRule>
  </conditionalFormatting>
  <conditionalFormatting sqref="O73">
    <cfRule type="expression" priority="27" dxfId="74" stopIfTrue="1">
      <formula>$AG72=TRUE</formula>
    </cfRule>
    <cfRule type="expression" priority="28" dxfId="24" stopIfTrue="1">
      <formula>AND($AA$72&gt;0,LEN($O73)=0)</formula>
    </cfRule>
  </conditionalFormatting>
  <conditionalFormatting sqref="O74:O87">
    <cfRule type="expression" priority="26" dxfId="74" stopIfTrue="1">
      <formula>OR($AC73&gt;0,$AG73=TRUE)</formula>
    </cfRule>
  </conditionalFormatting>
  <conditionalFormatting sqref="R74:R87">
    <cfRule type="expression" priority="24" dxfId="75" stopIfTrue="1">
      <formula>$AD73=TRUE</formula>
    </cfRule>
    <cfRule type="expression" priority="25" dxfId="17" stopIfTrue="1">
      <formula>AND(LEN($O74)=0,$AA72&gt;0,LEN($O73)&gt;0)</formula>
    </cfRule>
  </conditionalFormatting>
  <conditionalFormatting sqref="L74:L87 I74:I87 E74:E87 B74:B87">
    <cfRule type="expression" priority="23" dxfId="75" stopIfTrue="1">
      <formula>$AD73=TRUE</formula>
    </cfRule>
  </conditionalFormatting>
  <conditionalFormatting sqref="J71">
    <cfRule type="expression" priority="20" dxfId="76" stopIfTrue="1">
      <formula>$AG$71=TRUE</formula>
    </cfRule>
  </conditionalFormatting>
  <conditionalFormatting sqref="F72 L72">
    <cfRule type="expression" priority="19" dxfId="18" stopIfTrue="1">
      <formula>$AG$71=TRUE</formula>
    </cfRule>
  </conditionalFormatting>
  <conditionalFormatting sqref="K72">
    <cfRule type="expression" priority="18" dxfId="17" stopIfTrue="1">
      <formula>$AG$71=TRUE</formula>
    </cfRule>
  </conditionalFormatting>
  <conditionalFormatting sqref="J73">
    <cfRule type="expression" priority="16" dxfId="1" stopIfTrue="1">
      <formula>AND($R$71&lt;&gt;$J73,$AD$73=TRUE,LEN($J73)&gt;0)</formula>
    </cfRule>
    <cfRule type="cellIs" priority="17" dxfId="1" operator="notBetween" stopIfTrue="1">
      <formula>$N$70</formula>
      <formula>$R$70</formula>
    </cfRule>
  </conditionalFormatting>
  <conditionalFormatting sqref="J74">
    <cfRule type="expression" priority="14" dxfId="1" stopIfTrue="1">
      <formula>AND($R$71&lt;&gt;$J74,$AD74=TRUE,LEN($J74)&gt;0)</formula>
    </cfRule>
    <cfRule type="expression" priority="15" dxfId="1" stopIfTrue="1">
      <formula>AND(LEN($J$74)&gt;0,OR($J$74&gt;$R$70,$J$74&lt;$J$73))</formula>
    </cfRule>
  </conditionalFormatting>
  <conditionalFormatting sqref="D73">
    <cfRule type="expression" priority="12" dxfId="1" stopIfTrue="1">
      <formula>OR(AND($AC72&gt;0,$O73&gt;0),AND($D73&lt;&gt;$J$71,$AD73=TRUE))</formula>
    </cfRule>
    <cfRule type="expression" priority="13" dxfId="0" stopIfTrue="1">
      <formula>LEN($D73)=0</formula>
    </cfRule>
  </conditionalFormatting>
  <conditionalFormatting sqref="D87">
    <cfRule type="expression" priority="10" dxfId="1" stopIfTrue="1">
      <formula>OR(AND($AC86&gt;0,$O87&gt;0),AND($D87&lt;&gt;$J$71,#REF!=TRUE,LEN($D87)&gt;0))</formula>
    </cfRule>
    <cfRule type="expression" priority="11" dxfId="0" stopIfTrue="1">
      <formula>AND(LEN($D87)=0,LEN($O86)&gt;0,O87+AA85+AA86+LEN(D87)&gt;0)</formula>
    </cfRule>
  </conditionalFormatting>
  <conditionalFormatting sqref="D74:D86">
    <cfRule type="expression" priority="8" dxfId="1" stopIfTrue="1">
      <formula>OR(AND($AC73&gt;0,$O74&gt;0),AND($D74&lt;&gt;$J$71,$AD74=TRUE,LEN($D74)&gt;0))</formula>
    </cfRule>
    <cfRule type="expression" priority="9" dxfId="0" stopIfTrue="1">
      <formula>AND(LEN($D74)=0,LEN($O73)&gt;0,O74+AA72+AA73+LEN(D74)&gt;0)</formula>
    </cfRule>
  </conditionalFormatting>
  <conditionalFormatting sqref="G87">
    <cfRule type="expression" priority="7" dxfId="1" stopIfTrue="1">
      <formula>AND($M$71&lt;&gt;$G87,#REF!=TRUE,LEN($G87)&gt;0)</formula>
    </cfRule>
  </conditionalFormatting>
  <conditionalFormatting sqref="G73">
    <cfRule type="expression" priority="6" dxfId="1" stopIfTrue="1">
      <formula>AND($M71&lt;&gt;$G$73,$AD$73=TRUE)</formula>
    </cfRule>
  </conditionalFormatting>
  <conditionalFormatting sqref="G74:G86">
    <cfRule type="expression" priority="5" dxfId="1" stopIfTrue="1">
      <formula>AND($M$71&lt;&gt;$G74,$AD74=TRUE,LEN($G74)&gt;0)</formula>
    </cfRule>
  </conditionalFormatting>
  <conditionalFormatting sqref="T11">
    <cfRule type="expression" priority="3" dxfId="1" stopIfTrue="1">
      <formula>T11&gt;Z64</formula>
    </cfRule>
    <cfRule type="expression" priority="4" dxfId="0" stopIfTrue="1">
      <formula>AND(LEN(M11)&gt;0,LEN(T11)=0)</formula>
    </cfRule>
  </conditionalFormatting>
  <conditionalFormatting sqref="J4">
    <cfRule type="expression" priority="1" dxfId="1" stopIfTrue="1">
      <formula>J4&gt;Z62</formula>
    </cfRule>
    <cfRule type="expression" priority="2" dxfId="0" stopIfTrue="1">
      <formula>AND(LEN(S4)=LEN(M4),LEN(R3)=LEN(G5))</formula>
    </cfRule>
  </conditionalFormatting>
  <dataValidations count="20">
    <dataValidation type="decimal" allowBlank="1" showErrorMessage="1" promptTitle="จำนวนเงิน" prompt="จำนวนเงินที่ระบุไม่ถูกต้อง" errorTitle="จำนวนเงิน" error="จำนวนเงินที่ระบุไม่ถูกต้อง" sqref="O74:Q87">
      <formula1>0</formula1>
      <formula2>AA72</formula2>
    </dataValidation>
    <dataValidation type="list" allowBlank="1" showInputMessage="1" showErrorMessage="1" promptTitle="เลือกเดือนที่ต้องการ" prompt="ต้องเป็นเดือนตามปฏิทิน" errorTitle="เดือนไม่ถูกต้อง" error="เดือนต้องเป็นไปตามปฏิทิน" sqref="M71 G73:G87">
      <formula1>$Z$2:$Z$13</formula1>
    </dataValidation>
    <dataValidation type="list" allowBlank="1" showInputMessage="1" showErrorMessage="1" promptTitle="เลือกวันที่ ที่ต้องการ" prompt="ตรวจสอบวันที่ด้วย &#10;ระบบจะไม่ตรวจสอบว่าวันที่ถูกต้องหรือไม่" errorTitle="วันที่ไม่ถูกต้อง" error="วันที่ต้องอยู่ระหว่าง 1 - 31" sqref="J71 D73:D87 T11 J4">
      <formula1>$W$2:$W$32</formula1>
    </dataValidation>
    <dataValidation type="list" allowBlank="1" showInputMessage="1" showErrorMessage="1" promptTitle="เลือก พ.ศ.ที่ต้องการ" prompt="ตรวจสอบ พ.ศ.ให้ถูกต้องด้วย" errorTitle="พ.ศ. ไม่ถูกต้อง" error="ต้องอยู่ในช่วงที่ให้เลือก" sqref="R71 N70:O70 R70:S70 J73:K75">
      <formula1>$Y$30:$Y$51</formula1>
    </dataValidation>
    <dataValidation type="decimal" allowBlank="1" showErrorMessage="1" promptTitle="จำนวนเงิน" prompt="จำนวนเงินที่ระบุไม่ถูกต้อง" errorTitle="จำนวนเงิน" error="จำนวนเงินที่ระบุไม่ถูกต้อง" sqref="O73:Q73">
      <formula1>0</formula1>
      <formula2>$O$21</formula2>
    </dataValidation>
    <dataValidation type="decimal" allowBlank="1" showInputMessage="1" showErrorMessage="1" promptTitle="โปรดระบุจำนวนเงิน" prompt="ให้ใส่จำนวนเงินพร้อมทศนิยม" errorTitle="ตัวเลขไม่ถูกต้อง" error="ค่าระหว่าง 0.01 - 999,999,999.99" sqref="O21 Q21:S21">
      <formula1>0.01</formula1>
      <formula2>1000000000</formula2>
    </dataValidation>
    <dataValidation type="list" allowBlank="1" showInputMessage="1" showErrorMessage="1" promptTitle="เลือก พ.ศ.ที่ต้องการ" prompt="ตรวจสอบ พ.ศ.ให้ถูกต้องด้วย" errorTitle="พ.ศ. ไม่ถูกต้อง" error="ต้องอยู่ในช่วงที่ให้เลือก" sqref="J76:J87">
      <formula1>$Y$29:$Y$58</formula1>
    </dataValidation>
    <dataValidation type="whole" allowBlank="1" showInputMessage="1" showErrorMessage="1" promptTitle="จำนวนเดือน" prompt="ค่าระหว่าง 0-11" errorTitle="จำนวนเดือน" error="อยู่ระหว่าง 0 -11 &#10;(ไม่มีทศนิยม)" sqref="R69">
      <formula1>0</formula1>
      <formula2>11</formula2>
    </dataValidation>
    <dataValidation type="whole" allowBlank="1" showInputMessage="1" showErrorMessage="1" promptTitle="ระยะเวลาชำระคืน" prompt="ต้องอยู่ระหว่าง 0 - 20 ปี" errorTitle="กำหนดชำระคืน" error="ต้องอยู่ระหว่าง 0 - 20&#10;(ไม่มีทศนิยม)" sqref="P69">
      <formula1>0</formula1>
      <formula2>25</formula2>
    </dataValidation>
    <dataValidation allowBlank="1" promptTitle="เลือก พ.ศ.ที่ต้องการ" prompt="ตรวจสอบ พ.ศ.ให้ถูกต้องด้วย" errorTitle="พ.ศ. ไม่ถูกต้อง" error="ต้องอยู่ในช่วงที่ให้เลือก" sqref="L73:L87"/>
    <dataValidation type="decimal" allowBlank="1" showInputMessage="1" showErrorMessage="1" promptTitle="อัตราดอกเบี้ยเงินกู้" prompt="ต้องระบุในช่วง 0 - 15&#10;(ห้ามใส่เครื่องหมาย %)" errorTitle="อัตราดอกเบี้ยไม่ถูกต้อง" error="อัตราดอกเบี้ยต้องยู่ระหว่าง 0 - 15&#10;(ไม่ต้องใส่เครื่องหมาย %)" sqref="O63">
      <formula1>0</formula1>
      <formula2>15</formula2>
    </dataValidation>
    <dataValidation errorStyle="warning" type="list" allowBlank="1" showInputMessage="1" showErrorMessage="1" promptTitle="เลือกเดือนที่ต้องการ" prompt="ตรวจสอบด้วยว่าเดือนถูกต้อง" errorTitle="เดือนไม่ถูกต้อง" error="เดือนต้องเป็นไปตามปฏิทิน" sqref="M4:Q4">
      <formula1>$Z$2:$Z$13</formula1>
    </dataValidation>
    <dataValidation type="list" allowBlank="1" showInputMessage="1" showErrorMessage="1" sqref="A6">
      <formula1>"แขวง,ตำบล"</formula1>
    </dataValidation>
    <dataValidation type="list" allowBlank="1" showInputMessage="1" showErrorMessage="1" promptTitle="เลือก พ.ศ.ที่ต้องการ" prompt="ตรวจสอบ พ.ศ.ให้ถูกต้องด้วย" errorTitle="พ.ศ. ไม่ถูกต้อง" error="ต้องอยู่ในช่วงที่ให้เลือก" sqref="S4:T4">
      <formula1>$Y$29:$Y$35</formula1>
    </dataValidation>
    <dataValidation type="list" allowBlank="1" showInputMessage="1" showErrorMessage="1" sqref="A14">
      <formula1>"ถนน,หมู่ที่"</formula1>
    </dataValidation>
    <dataValidation type="list" allowBlank="1" showInputMessage="1" showErrorMessage="1" promptTitle="เลือก พ.ศ.ที่ต้องการ" prompt="ตรวจสอบ พ.ศ.ให้ถูกต้องด้วย" errorTitle="พ.ศ. ไม่ถูกต้อง" error="ต้องอยู่ในช่วงที่ให้เลือก" sqref="G12:H12">
      <formula1>$Y$2:$Y$32</formula1>
    </dataValidation>
    <dataValidation allowBlank="1" showInputMessage="1" showErrorMessage="1" promptTitle="เลือกวันที่ ที่ต้องการ" prompt="ตรวจสอบวันที่ด้วย &#10;ระบบจะไม่ตรวจสอบว่าวันที่ถูกต้องหรือไม่" errorTitle="วันที่ไม่ถูกต้อง" error="วันที่ต้องอยู่ระหว่าง 1 - 31" sqref="K4"/>
    <dataValidation type="list" allowBlank="1" showInputMessage="1" showErrorMessage="1" promptTitle="เลือกเดือนที่ต้องการ" prompt="ตรวจสอบด้วยว่าเดือนถูกต้อง" errorTitle="เดือนไม่ถูกต้อง" error="เดือนต้องเป็นไปตามปฏิทิน" sqref="B12:E12">
      <formula1>$Z$2:$Z$13</formula1>
    </dataValidation>
    <dataValidation type="list" showInputMessage="1" showErrorMessage="1" errorTitle="ตำบล/แขวง" error="ช่องนี้ต้องเป็น ตำบล หรือ แขวง เท่านั้น" sqref="D14:E14">
      <formula1>"แขวง,ตำบล"</formula1>
    </dataValidation>
    <dataValidation type="list" allowBlank="1" showInputMessage="1" showErrorMessage="1" promptTitle="โปรดเลือก" prompt="ระหว่าง สหกรณ์ กับ ชุมนุมสหกรณ์" sqref="R12:T12">
      <formula1>"สหกรณ์, ชุมนุมสหกรณ์"</formula1>
    </dataValidation>
  </dataValidations>
  <printOptions/>
  <pageMargins left="0.6692913385826772" right="0.15748031496062992" top="0.4330708661417323" bottom="0.2362204724409449" header="0.31496062992125984" footer="0.2755905511811024"/>
  <pageSetup firstPageNumber="20" useFirstPageNumber="1" horizontalDpi="600" verticalDpi="600" orientation="portrait" paperSize="9" r:id="rId3"/>
  <rowBreaks count="3" manualBreakCount="3">
    <brk id="28" max="20" man="1"/>
    <brk id="59" max="20" man="1"/>
    <brk id="96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TOP</cp:lastModifiedBy>
  <cp:lastPrinted>2020-08-19T03:11:55Z</cp:lastPrinted>
  <dcterms:created xsi:type="dcterms:W3CDTF">2005-06-28T08:49:14Z</dcterms:created>
  <dcterms:modified xsi:type="dcterms:W3CDTF">2023-10-27T03:09:01Z</dcterms:modified>
  <cp:category/>
  <cp:version/>
  <cp:contentType/>
  <cp:contentStatus/>
</cp:coreProperties>
</file>